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showInkAnnotation="0" defaultThemeVersion="166925"/>
  <mc:AlternateContent xmlns:mc="http://schemas.openxmlformats.org/markup-compatibility/2006">
    <mc:Choice Requires="x15">
      <x15ac:absPath xmlns:x15ac="http://schemas.microsoft.com/office/spreadsheetml/2010/11/ac" url="C:\Users\anyj.rojas\Downloads\"/>
    </mc:Choice>
  </mc:AlternateContent>
  <xr:revisionPtr revIDLastSave="289" documentId="11_7A491C6349DB93BF41BF23434FBEB5057C2C0918" xr6:coauthVersionLast="47" xr6:coauthVersionMax="47" xr10:uidLastSave="{6FE90739-CC68-4D53-816E-3DC101067DD5}"/>
  <bookViews>
    <workbookView xWindow="-120" yWindow="-120" windowWidth="29040" windowHeight="15840" xr2:uid="{00000000-000D-0000-FFFF-FFFF00000000}"/>
  </bookViews>
  <sheets>
    <sheet name="Riesgo 1" sheetId="3" r:id="rId1"/>
    <sheet name="Datos" sheetId="5" state="hidden" r:id="rId2"/>
    <sheet name="Instructivo" sheetId="4" r:id="rId3"/>
  </sheets>
  <definedNames>
    <definedName name="_xlnm.Print_Area" localSheetId="0">'Riesgo 1'!$A$1:$AK$16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3" l="1"/>
  <c r="S22" i="3"/>
  <c r="K22" i="3"/>
  <c r="L22" i="3" s="1"/>
  <c r="M22" i="3" s="1"/>
  <c r="H22" i="3"/>
  <c r="N22" i="3" l="1"/>
  <c r="O22" i="3" s="1"/>
  <c r="I22" i="3"/>
  <c r="AD22" i="3"/>
  <c r="AC22" i="3" s="1"/>
  <c r="Z22" i="3"/>
  <c r="AB22" i="3" l="1"/>
  <c r="AA22" i="3"/>
  <c r="AE22" i="3" s="1"/>
  <c r="AF22" i="3" s="1"/>
  <c r="S19" i="3" l="1"/>
  <c r="V19" i="3"/>
  <c r="V18" i="3"/>
  <c r="S18" i="3"/>
  <c r="V21" i="3" l="1"/>
  <c r="S21" i="3"/>
  <c r="V20" i="3"/>
  <c r="S20" i="3"/>
  <c r="K20" i="3"/>
  <c r="L20" i="3" s="1"/>
  <c r="H20" i="3"/>
  <c r="I20" i="3" s="1"/>
  <c r="Z20" i="3" l="1"/>
  <c r="AA20" i="3" s="1"/>
  <c r="N20" i="3"/>
  <c r="O20" i="3" s="1"/>
  <c r="M20" i="3"/>
  <c r="AD20" i="3" s="1"/>
  <c r="V17" i="3"/>
  <c r="S17" i="3"/>
  <c r="K17" i="3"/>
  <c r="H17" i="3"/>
  <c r="AC20" i="3" l="1"/>
  <c r="AE20" i="3" s="1"/>
  <c r="AF20" i="3" s="1"/>
  <c r="AD21" i="3"/>
  <c r="AC21" i="3" s="1"/>
  <c r="AB20" i="3"/>
  <c r="Z21" i="3" s="1"/>
  <c r="AB21" i="3" s="1"/>
  <c r="L17" i="3"/>
  <c r="M17" i="3" s="1"/>
  <c r="AD17" i="3" s="1"/>
  <c r="AC17" i="3" s="1"/>
  <c r="I17" i="3"/>
  <c r="Z17" i="3" l="1"/>
  <c r="AB17" i="3" s="1"/>
  <c r="Z18" i="3" s="1"/>
  <c r="AD18" i="3"/>
  <c r="AA21" i="3"/>
  <c r="AE21" i="3" s="1"/>
  <c r="AF21" i="3" s="1"/>
  <c r="N17" i="3"/>
  <c r="O17" i="3" s="1"/>
  <c r="AC18" i="3" l="1"/>
  <c r="AD19" i="3"/>
  <c r="AC19" i="3" s="1"/>
  <c r="AA18" i="3"/>
  <c r="AE18" i="3" s="1"/>
  <c r="AF18" i="3" s="1"/>
  <c r="AB18" i="3"/>
  <c r="Z19" i="3" s="1"/>
  <c r="AA17" i="3"/>
  <c r="AE17" i="3" s="1"/>
  <c r="AF17" i="3" s="1"/>
  <c r="AB19" i="3" l="1"/>
  <c r="AA19" i="3"/>
  <c r="AE19" i="3" s="1"/>
  <c r="AF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tc={A91A0441-F15F-4678-86DF-5687A135329E}</author>
    <author>tc={1101AA77-BD34-40EF-8F52-0D4945642E35}</author>
    <author>PORTATIL SALA DE JUNTAS</author>
    <author>tc={0063627D-E9CE-4A46-878C-BDF1B913B9AF}</author>
  </authors>
  <commentList>
    <comment ref="G17"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revisar de donde sale el dato de muy baja.
Reply:
    Se toma como base el numero de actividades del plan de bienestar</t>
      </text>
    </comment>
    <comment ref="G20"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 toma como base los 365 días del año en los que s epuede presentar accidentes de trabajo</t>
      </text>
    </comment>
    <comment ref="J20" authorId="2" shapeId="0" xr:uid="{00000000-0006-0000-0000-000003000000}">
      <text>
        <r>
          <rPr>
            <b/>
            <sz val="9"/>
            <color indexed="81"/>
            <rFont val="Tahoma"/>
            <family val="2"/>
          </rPr>
          <t>PORTATIL SALA DE JUNTAS:</t>
        </r>
        <r>
          <rPr>
            <sz val="9"/>
            <color indexed="81"/>
            <rFont val="Tahoma"/>
            <family val="2"/>
          </rPr>
          <t xml:space="preserve">
Se toma como base el valor de la indemnización determinada en el decreto 1072 de 2015 debido a que nuncq se ha presentado en la entidad.</t>
        </r>
      </text>
    </comment>
    <comment ref="G22" authorId="2" shapeId="0" xr:uid="{00000000-0006-0000-0000-000004000000}">
      <text>
        <r>
          <rPr>
            <b/>
            <sz val="9"/>
            <color indexed="81"/>
            <rFont val="Tahoma"/>
            <family val="2"/>
          </rPr>
          <t>PORTATIL SALA DE JUNTAS:</t>
        </r>
        <r>
          <rPr>
            <sz val="9"/>
            <color indexed="81"/>
            <rFont val="Tahoma"/>
            <family val="2"/>
          </rPr>
          <t xml:space="preserve">
Se toma como base 106 incapacidades del año 2023</t>
        </r>
      </text>
    </comment>
    <comment ref="J22" authorId="3"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Se toma como base el pago de una incapacidad por licencia de maternidad</t>
      </text>
    </comment>
  </commentList>
</comments>
</file>

<file path=xl/sharedStrings.xml><?xml version="1.0" encoding="utf-8"?>
<sst xmlns="http://schemas.openxmlformats.org/spreadsheetml/2006/main" count="252" uniqueCount="189">
  <si>
    <t>GESTION DEL DESARROLLO HUMANO</t>
  </si>
  <si>
    <t>CÓDIGO</t>
  </si>
  <si>
    <t>E-PLA-FT-020</t>
  </si>
  <si>
    <t>VERSIÓN</t>
  </si>
  <si>
    <t>09</t>
  </si>
  <si>
    <t>MAPA DE RIESGOS DE GESTIÓN</t>
  </si>
  <si>
    <t>PÁGINA</t>
  </si>
  <si>
    <t>1 DE 1</t>
  </si>
  <si>
    <t>VIGENTE DESDE</t>
  </si>
  <si>
    <t>Proceso</t>
  </si>
  <si>
    <t>Objetivo del Proceso</t>
  </si>
  <si>
    <t>Gestionar y administrar el Talento Humano de la Entidad, durante el ciclo de vida del servidor público, a través de actividades correspondientes a la seguridad y salud en el trabajo, el bienestar y la capacitación, para asegurar un equipo de trabajo idóneo que garanticen la efectiva prestación del servicio y la eficiente operación institucional en las diferentes sedes del IDIPRON de acuerdo con la normatividad vigente.</t>
  </si>
  <si>
    <t>Alcance</t>
  </si>
  <si>
    <t>Inicia con la planeación del talento humano e incluye su vinculación, desarrollo, bienestar, administración, Salud y Seguridad en el trabajo; y culmina con el retiro del mismo, por algunas de las causales definidas en el articulo 2.2.5.2.1 del Decreto 1083 de 2015. Aplica a todos los funcionarios del Instituto y cubre las rutas de análisis de datos, crecimiento, felicidad, calidad y servicio.</t>
  </si>
  <si>
    <t>IDENTIFICACIÓN DEL RIESGO</t>
  </si>
  <si>
    <t>VALORACIÓN DEL RIESGO</t>
  </si>
  <si>
    <t>GESTIÓN DEL RIESGO</t>
  </si>
  <si>
    <t xml:space="preserve">MONITOREO </t>
  </si>
  <si>
    <t>SEGUIMIENTO Y EVALUACIÓN</t>
  </si>
  <si>
    <t>Atributos</t>
  </si>
  <si>
    <t>No. De Riesgo</t>
  </si>
  <si>
    <t>Impacto</t>
  </si>
  <si>
    <t>Causa Inmediata</t>
  </si>
  <si>
    <t>Causa Raiz</t>
  </si>
  <si>
    <t>Descripción del Riesgo</t>
  </si>
  <si>
    <t>Clasificación Riesgo</t>
  </si>
  <si>
    <t>Frecuencia con la que se realiza la actividad</t>
  </si>
  <si>
    <t>Probabilidad 
Inherente</t>
  </si>
  <si>
    <t>%</t>
  </si>
  <si>
    <t>Criterios de Impacto</t>
  </si>
  <si>
    <t>Observacion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</si>
  <si>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</si>
  <si>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</si>
  <si>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</si>
  <si>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</si>
  <si>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</si>
  <si>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</si>
  <si>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</si>
  <si>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</si>
  <si>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</si>
  <si>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</si>
  <si>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</si>
  <si>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</si>
  <si>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</si>
  <si>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</si>
  <si>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</si>
  <si>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</si>
  <si>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</si>
  <si>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</si>
  <si>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</si>
  <si>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</si>
  <si>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</si>
  <si>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</si>
  <si>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</si>
  <si>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</si>
  <si>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</si>
  <si>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</si>
  <si>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</si>
  <si>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</si>
  <si>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Insatisfacción de los funcionarios</t>
  </si>
  <si>
    <t>Planes de Bienestar y Capacitación que no cumplen con las expectativas y necesidades de los servidores públicos</t>
  </si>
  <si>
    <t>Posibilidad de afectación reputacional debido a quejas y reclamos por insatisfacción de los servidores públicos por planes de Bienestar y Capacitación que no cumplen con sus expectativas y necesidades</t>
  </si>
  <si>
    <t>El riesgo afecta la imagen de algún área de la organización.</t>
  </si>
  <si>
    <t>Los servidores y Contratistas de  la Gerencia de Talento Humano, anualmente aplican herramientas para el diagnóstico de necesidades de aprendizaje organizacional para capacitación y encuesta de necesidades y expectativas en materia de bienestar con el fin de definir los planes de bienestar y capacitaciòn.</t>
  </si>
  <si>
    <t>Preventivo</t>
  </si>
  <si>
    <t>Manual</t>
  </si>
  <si>
    <t>Procedimiento Plan Institucional de Capacitaciòn - PIC A-GDH-PR-002 
Procedimiento Bienestar Social e Incentivos A-GDH-PR-004</t>
  </si>
  <si>
    <t>Una vez al año</t>
  </si>
  <si>
    <t>Informe interno de resultados de la aplicaciòn de la herramienta</t>
  </si>
  <si>
    <t>ASUMIR EL RIESGO</t>
  </si>
  <si>
    <t xml:space="preserve">CAPACITACIÓN
El reporte de la ejecución de los controles se realizó en el primer seguimiento. 
BIENESTAR 
El reporte de la ejecución de los controles se realizó en el primer seguimiento. </t>
  </si>
  <si>
    <t>No hay acciones de fortalecimiento programadas</t>
  </si>
  <si>
    <t xml:space="preserve">No se materializó riesgo </t>
  </si>
  <si>
    <t>El control ya se ejecutó en el primer cuatrimestre.</t>
  </si>
  <si>
    <r>
      <rPr>
        <u/>
        <sz val="11"/>
        <color rgb="FF000000"/>
        <rFont val="Times New Roman"/>
      </rPr>
      <t xml:space="preserve">06/09/2024
Control 1.
</t>
    </r>
    <r>
      <rPr>
        <sz val="11"/>
        <color rgb="FF000000"/>
        <rFont val="Times New Roman"/>
      </rPr>
      <t xml:space="preserve">
No se presenta seguimiento para este periodo por parte del proceso, de acuerdo a lo expuesto  por parte de ellos en cuanto a que el reporte de la ejecución de los controles,se realizó en el primer seguimiento; el cual radicaba en la aplicación de herramientas para el diagnóstico de necesidades de aprendizaje organizacional para capacitación y encuesta de necesidades y expectativas en materia de bienestar como insumo para la elaboracion de los planes de bienestar y capacitaciòn.  
</t>
    </r>
    <r>
      <rPr>
        <u/>
        <sz val="11"/>
        <color rgb="FF000000"/>
        <rFont val="Times New Roman"/>
      </rPr>
      <t xml:space="preserve">Acción de fortalecimiento:
</t>
    </r>
    <r>
      <rPr>
        <sz val="11"/>
        <color rgb="FF000000"/>
        <rFont val="Times New Roman"/>
      </rPr>
      <t xml:space="preserve">No se requiere acciones de fortalecimiento
</t>
    </r>
    <r>
      <rPr>
        <u/>
        <sz val="11"/>
        <color rgb="FF000000"/>
        <rFont val="Times New Roman"/>
      </rPr>
      <t xml:space="preserve">No se materializó el riesgo
</t>
    </r>
    <r>
      <rPr>
        <sz val="11"/>
        <color rgb="FF000000"/>
        <rFont val="Times New Roman"/>
      </rPr>
      <t xml:space="preserve"> </t>
    </r>
  </si>
  <si>
    <t>Control N° 1: Se reportó que durante este periodo no se dio aplicación a la actividad de control.</t>
  </si>
  <si>
    <t>Cada vez que termina una actividad de bienestar o un proceso de formación con costo, los equipos de bienestar y capacitación miden el grado de satisfacción de los funcionarios, mediante la aplicación del formato "Encuesta de satisfacción de la capacitación A-GDH-FT-022" para aquellas capacitaciones que superen 8 horas y el formato "Evaluación de la actividad de Bienestar A-GDH-FT-008" para las actividades del plan de bienestar</t>
  </si>
  <si>
    <t>Detectivo</t>
  </si>
  <si>
    <t>Cada vez que termina una actividad</t>
  </si>
  <si>
    <t>Encuesta de satisfacción de la capacitación A-GDH-FT-022 y formato "Evaluación de la actividad de Bienestar A-GDH-FT-008" aplicados</t>
  </si>
  <si>
    <t xml:space="preserve">CAPACITACIÓN
Para el segundo cuatrimestre los (as) servidores (as) y contratistas responsables de Capacitación realizaron la aplicación de la "Encuesta de satisfacción de la capacitación A-GDH-FT-022" con el fin de medir el grado de satisfacción de los funcionarios frente a los dos (2) procesos de formación; Etiqueta y protocolo y Reforma tributaria.  
BIENESTAR 
Durante el segundo cuatrimestre no se han realizado actividades con costo, se está en el proceso precontractual para dichas actividades, por lo anterior el control no se ha ejecutado. 
</t>
  </si>
  <si>
    <t>El Plan de Capacitación continúa en ejecución.
En el Plan de Bienestar no han iniciado las actividades con costo para poder reportar la ejecución del control.</t>
  </si>
  <si>
    <r>
      <rPr>
        <u/>
        <sz val="11"/>
        <color rgb="FF000000"/>
        <rFont val="Times New Roman"/>
      </rPr>
      <t xml:space="preserve">06/09/2024
Control 2. 
</t>
    </r>
    <r>
      <rPr>
        <sz val="11"/>
        <color rgb="FF000000"/>
        <rFont val="Times New Roman"/>
      </rPr>
      <t xml:space="preserve">Se evidencia de acuerdo a los soportes presentados por el proceso que el equipo de trabajo de la Gerencia de Talento Humano - Capacitación, dio cumplimiento a la aplicación de la  "Encuesta de satisfacción de la capacitación A-GDH-FT-022" para los dos (2) procesos de formación ( Etiqueta y protocolo y Reforma tributaria) realizados en el segundo seguimiento .
En el caso de Bienestar, no se presentan evidencias para este seguimiento por encontrarse en la etapa precontractual.
</t>
    </r>
    <r>
      <rPr>
        <u/>
        <sz val="11"/>
        <color rgb="FF000000"/>
        <rFont val="Times New Roman"/>
      </rPr>
      <t xml:space="preserve">Acción de fortalecimiento:
</t>
    </r>
    <r>
      <rPr>
        <sz val="11"/>
        <color rgb="FF000000"/>
        <rFont val="Times New Roman"/>
      </rPr>
      <t xml:space="preserve">
No se requiere acciones de fortalecimiento
</t>
    </r>
    <r>
      <rPr>
        <u/>
        <sz val="11"/>
        <color rgb="FF000000"/>
        <rFont val="Times New Roman"/>
      </rPr>
      <t>No se materializó el riesgo</t>
    </r>
  </si>
  <si>
    <t>Control N° 2: se evidenció la ejecución de la actividad de control.</t>
  </si>
  <si>
    <t>En caso de que se presenten quejas y reclamos por insatisfacción de parte de los servidores respecto a las actividades de bienestar y/o capacitación, la Gerencia de Talento Humano analiza en conjunto con el proveedor  las causas y  acciones a desarrollar para mejorar la satisfacción.</t>
  </si>
  <si>
    <t>Correctivo</t>
  </si>
  <si>
    <t>En los anexos técnicos de los contratos de bienestar y capacitación</t>
  </si>
  <si>
    <t>En caso de que se presente insatisfacción</t>
  </si>
  <si>
    <t>Actas de reunion</t>
  </si>
  <si>
    <t>CAPACITACIÓN
Para el segundo cuatrimestre los (as) servidores y contratistas responsables de Capacitación no recibieron queja o reclamos frente a los procesos dos (2) de formación; Etiqueta y protocolo y Reforma tributaria, así mismo, respecto a los sugerencias consignadas en el formato "Encuesta de satisfacción de la capacitación A-GDH-FT-022" se encontró que  ninguno los ítems evaluados fue calificado como malo o regular, las sugerencias están relacionadas con la intensidad horaria, la participación de los funcionarios y el público objetivo, las cuales no están relacionadas con el proveedor, y por lo tanto se tendrán en cuenta en la planeación para futuros procesos de contratación. 
De acuerdo con lo anterior, para este periodo no se requiere realizar reunión con el proveedor ya que no se presentaron quejas ni reclamos  por parte de los servidores por insatisfacción.
BIENESTAR 
Durante el segundo cuatrimestre no se han realizado actividades con costo, se está en el proceso precontractual para dichas actividades, por lo anterior el control no se ha ejecutado.</t>
  </si>
  <si>
    <r>
      <rPr>
        <u/>
        <sz val="11"/>
        <color rgb="FF000000"/>
        <rFont val="Times New Roman"/>
      </rPr>
      <t xml:space="preserve">06/09/2024
Control 3
</t>
    </r>
    <r>
      <rPr>
        <sz val="11"/>
        <color rgb="FF000000"/>
        <rFont val="Times New Roman"/>
      </rPr>
      <t xml:space="preserve">Se identifica la tabulación de los resultados arrojados en el diligenciamiento por parte de los/as funcionarios/as en el formato "Encuesta de satisfacción de la capacitación A-GDH-FT-022" para los dos (2) procesos de formación ( Etiqueta y protocolo y Reforma tributaria).  Se evidencia que no hay insatisfacción por parte de los/as servidores/as.  
Las sugerencias encontradas en el formato, se tendrán en cuenta por parte del proceso  para la planeación para futuros procesos de contratación.
Por lo anterior, no  es necesario por parte del proceso la elaboración de acta de reunión con el proveedor.
En el caso de Bienestar no se presentan evidencias para este seguimiento por encontrarse en la etapa precontractual.
</t>
    </r>
    <r>
      <rPr>
        <u/>
        <sz val="11"/>
        <color rgb="FF000000"/>
        <rFont val="Times New Roman"/>
      </rPr>
      <t xml:space="preserve">Acción de fortalecimiento:
</t>
    </r>
    <r>
      <rPr>
        <sz val="11"/>
        <color rgb="FF000000"/>
        <rFont val="Times New Roman"/>
      </rPr>
      <t xml:space="preserve">
No se requiere acciones de fortalecimiento
</t>
    </r>
    <r>
      <rPr>
        <u/>
        <sz val="11"/>
        <color rgb="FF000000"/>
        <rFont val="Times New Roman"/>
      </rPr>
      <t>No se materializó el riesgo</t>
    </r>
  </si>
  <si>
    <t>Control N° 3: se evidenció la ejecución de la actividad de control.
Acción de Fortalecimiento: No se formuló Acción de Fortalecimiento
Materialización del Riesgo: No se reportó materialización del riesgo</t>
  </si>
  <si>
    <t>Económico</t>
  </si>
  <si>
    <t xml:space="preserve">Indemnización por accidentes de trabajo de contratistas y funcionarios </t>
  </si>
  <si>
    <t xml:space="preserve">Incumplimiento en los estándares mínimos requeridos en la normatividad vigente relacionada con la salud y seguridad en el trabajo </t>
  </si>
  <si>
    <t xml:space="preserve">Posibilidad de afectación económica indemnizando a contratistas y funcionarios debido al incumplimiento en los estándares mínimos requeridos en la normatividad vigente relacionada con la salud y seguridad en el trabajo </t>
  </si>
  <si>
    <t>Afectación Menor a 700 SMLMV</t>
  </si>
  <si>
    <t>Los servidores y contratistas de seguridad y salud en el trabajo, mensualmente realizó la verificacion del listado de contratistas entregado por la Gerencia de Contratación versus la afiliacion de la arl para confirmar que todos esten cubiertos por la Administradora de Riesgos Laborales.</t>
  </si>
  <si>
    <t>No hay</t>
  </si>
  <si>
    <t>Mensual</t>
  </si>
  <si>
    <t>base de datos con revisiòn realizada</t>
  </si>
  <si>
    <t>Generar una reunión semestral con la gerencia de contratación, para determinar los contratos en donde se ha presentado el incumplimiento en la obligación de contar con afiliación vigente a la ARL por parte de los contratistas y los supervisores de contrato previo al inicio del contrato registrado en los archivos suministrados por la gerencia de contratación, y así poder establecer las condiciones y los compromisos para mitigar el riesgo</t>
  </si>
  <si>
    <t>Gerencia de Talento Humano</t>
  </si>
  <si>
    <t>01/03/2024 al 30/12/2024</t>
  </si>
  <si>
    <t xml:space="preserve">
1.	En el mes de mayo de los 681 contratos firmados se realizaron las 679 afiliaciones a la ARL en el tiempo establecido quedando en el mes de mayo con un 99.7% de los contratos con cobertura oportuna a la ARL para el 0.3% restante se realiza la afiliación con la cobertura posterior a la fecha de inicio tentativa reportada en la base de contratación.  Estas novedades se presentan debido a que los contratistas realizan la solicitud posterior a la fecha estimada de inicio indicada por la gerencia de contratación. .  
2.	Para los contratos realizados en el mes de junio de 2024, de los 43 contratos firmados se realizaron 41 afiliaciones a la ARL en el tiempo establecido quedando en el mes de junio con un 95.3% de los contratos con cobertura oportuna a la ARL para el 4.7% restante se realiza la afiliación con la cobertura posterior a la fecha de inicio tentativa reportada en la base de contratación. Estas novedades se presentan debido a que a algunos contratistas le realizaron adiciones y prorrogas a los contratos y la novedad no fue reportada a tiempo.
3.	 Para los contratos realizados en el mes de julio de 2024, de los 23 contratos firmados se realizaron las 23 afiliaciones a la ARL en el tiempo establecido quedando en el mes de JULIO  con un 100% de los contratos con cobertura oportuna a la ARL. En este mes se encontró la novedad que se realizaron varias sesiones de contrato.
4.	 Para los contratos realizados en el mes de agosto de 2024, de los 200 contratos firmados, se realizaron las 194 afiliaciones a la ARL en el tiempo establecido quedando un 97 % de los contratos con cobertura oportuna a la ARL, el 3% restante realiza la afiliación con la cobertura posterior a la fecha de inicio tentativa reportada en la base de contratación. Estas novedades se presentan debido a que los contratistas realizan la solicitud posterior a la fecha estimada de inicio indicada por la gerencia de contratación..
</t>
  </si>
  <si>
    <t>El 27/06/2024 se realizó la primera reunión semestral con la gerencia de contratación, el orden del día consistió en revisar las acciones de mejora y fortalecimiento para la detección oportuna de los contratistas que se encuentran sin afiliación a la ARL o que están realizando su afiliación de manera inoportuna, se detectó que la información detallada correspondiente a la fecha real del acta de inicio de cada contrato no es totalmente oportuna por parte de los supervisores de contrato, lo cual genera retrasos en el diligenciamiento de la base de datos de la Gerencia de Contratación y posterior demora en el envío de la misma a seguridad y salud en el trabajo; se evaluaron diferentes estratégias para lograr la mejora en el reporte, las cuáles llevaban a la contratación de una persona adicional en la Gestión de SST, situación que será elevada al Gerente para su viabilidad.
Por el momento se proyecta adelantar una prueba piloto con el único profesional de planta de SST para realizar la revisión uno a uno de los contratistas en el aplicativo SECOP.</t>
  </si>
  <si>
    <t>Si bien en solo un mes se logró el 100%, para los otros tres meses el porcentaje tuvo una variación entre el 0,3% al 4,7%; por parte de Gestión de SST se continúa adelantando la revisión y comparación para medir la oportunidad en la afiliación sin embargo se observa que en los casos que no se cumplió es porque  se corren las fechas de inicio proyectadas por contratación y suministradas en las bases de datos que son aportadas para revisión a SST.</t>
  </si>
  <si>
    <r>
      <rPr>
        <u/>
        <sz val="11"/>
        <color rgb="FF000000"/>
        <rFont val="Times New Roman"/>
      </rPr>
      <t xml:space="preserve">06/09/2024
Control N° 1
</t>
    </r>
    <r>
      <rPr>
        <sz val="11"/>
        <color rgb="FF000000"/>
        <rFont val="Times New Roman"/>
      </rPr>
      <t xml:space="preserve">
Se identifica por parte del proceso un seguimiento detallado de manera mensual para este segundo cuatrimestre, verificando las fechas  de afiliación reportadas por la Gerencia de Contratación  versus la afiliación de la ARL, lo que ha generado diferencias entre las fechas de inicio .  Por lo anterior, el proceso define acción de fortalecimiento.
</t>
    </r>
    <r>
      <rPr>
        <u/>
        <sz val="11"/>
        <color rgb="FF000000"/>
        <rFont val="Times New Roman"/>
      </rPr>
      <t xml:space="preserve">Acción de fortalecimiento
</t>
    </r>
    <r>
      <rPr>
        <sz val="11"/>
        <color rgb="FF000000"/>
        <rFont val="Times New Roman"/>
      </rPr>
      <t xml:space="preserve">
El proceso realizó reunión el pasado 27 de junio de 2024, con la gerencia de contratación con el ánimo de  revisar las acciones de mejora y fortalecimiento para la detección oportuna de los/as contratistas que se encuentran sin afiliación a la ARL o que están realizando su afiliación de manera no oportuna . Se proyecta realizar prueba piloto para la revisión uno a uno de los/as contratistas en el aplicativo SECOP.
</t>
    </r>
    <r>
      <rPr>
        <u/>
        <sz val="11"/>
        <color rgb="FF000000"/>
        <rFont val="Times New Roman"/>
      </rPr>
      <t>No se materializó el riesgo</t>
    </r>
  </si>
  <si>
    <t>Control N° 1: se evidenció la ejecución de la actividad de control.</t>
  </si>
  <si>
    <t xml:space="preserve">Cada vez que se genera un nuevo nombramiento, los servidores y contratistas del area de Carrera Administrativa certifican la afiliaciòn a la ARL del funcionario a vincular para la posesión requerida en el formato “Verificación de requisitos para la posesión en planta A-GDH-FT-054” </t>
  </si>
  <si>
    <t>Procedimiento de vinculacion de personal A-GDH-PR-007</t>
  </si>
  <si>
    <t>Cada vez que se raliza una nueva vinculaciòn</t>
  </si>
  <si>
    <t>Formato “Verificación de requisitos para la posesión en planta A-GDH-FT-054”  y Certificaciòn de afiliaciòn a la ARL</t>
  </si>
  <si>
    <t xml:space="preserve">
Para el segundo cuatrimestre se realizaron doce (12) vinculaciones discriminadas así; en periodo de Prueba; una (1), Libre Nombramiento y Remoción; seis (6), Provisionalidad; cinco (5), por lo tanto, los servidores y contratistas de Gestión de Carrera Administrativa certificaron la afiliación a la ARL del funcionario a vincular para la posesión requerida en el formato “Verificación de requisitos para la posesión en planta A-GDH-FT-054” 
El Formato de “Verificación de requisitos para la posesión en planta A-GDH-FT-054" no se diligencia en un único momento, la fecha de diligenciamiento que se registra corresponde al primer día en que se empieza a solicitar y verificar la documentación, la Afiliación a ARL es de los últimos documentos a verificar.
</t>
  </si>
  <si>
    <t>No hay acciones de fortalecimiento programadas para personal de planta.</t>
  </si>
  <si>
    <t>Ninguna</t>
  </si>
  <si>
    <r>
      <rPr>
        <u/>
        <sz val="11"/>
        <color rgb="FF000000"/>
        <rFont val="Times New Roman"/>
      </rPr>
      <t xml:space="preserve">06/09/2024
Control 2
</t>
    </r>
    <r>
      <rPr>
        <sz val="11"/>
        <color rgb="FF000000"/>
        <rFont val="Times New Roman"/>
      </rPr>
      <t xml:space="preserve">
De acuerdo a las evidencias aportadas, se identifico para este seguimiento doce vinculaciones de funcionarios/as de planta con sus respectivas afiliaciones a la ARL y su validación en el formato “Verificación de requisitos para la posesión en planta A-GDH-FT-054” 
</t>
    </r>
    <r>
      <rPr>
        <u/>
        <sz val="11"/>
        <color rgb="FF000000"/>
        <rFont val="Times New Roman"/>
      </rPr>
      <t xml:space="preserve">Acción de fortalecimiento:
</t>
    </r>
    <r>
      <rPr>
        <sz val="11"/>
        <color rgb="FF000000"/>
        <rFont val="Times New Roman"/>
      </rPr>
      <t xml:space="preserve">No se requiere acciones de fortalecimiento
</t>
    </r>
    <r>
      <rPr>
        <u/>
        <sz val="11"/>
        <color rgb="FF000000"/>
        <rFont val="Times New Roman"/>
      </rPr>
      <t xml:space="preserve">
No se materializó el riesgo</t>
    </r>
  </si>
  <si>
    <t>Control N° 2: la evidencia aportada no permite verificar ejecución de la actividad de control, debido a que el  formato propuesto para la aplicación del control es el A-GDH-FT-054 y la evidencia aportada se hizo en una hoja de Excel.
Acción de Fortalecimiento: se evidenció la ejecución de la actividad de control.
Materialización del Riesgo: No se reportó materialización del riesgo.
Recomendación: Se recomienda aportar evidencias pertinentes y que correspondan a las planteadas en el control.</t>
  </si>
  <si>
    <t>Asumir pagos por incapacidades</t>
  </si>
  <si>
    <t>No recobro de incapacidades</t>
  </si>
  <si>
    <t xml:space="preserve">Posibilidad de afectación económica por asumir pagos por incapacidades médicas debido al no recobro de estas. </t>
  </si>
  <si>
    <t>Los servidores y contratistas de Gestión Nómina cada vez que se presenta una incapacidad realizan la revisión de las mismas y si amerita, se realiza el  cobro a las EPS y/o ARL respectiva</t>
  </si>
  <si>
    <t>Instructivo A-GDH-IN-002 Novedades para el sistema de seguridad social integral</t>
  </si>
  <si>
    <t>Cada vez que se recibe una incapacidad</t>
  </si>
  <si>
    <t>Informe mensual de cobro de incapacidades a las EPS y/o ARL</t>
  </si>
  <si>
    <t xml:space="preserve">Para el  segundo  cuatrimestre se realizó el tramite correspondiente antes la ARL y las EPS  respectivas para el cobro de las incapacidades mayores a 2 días, a continuación se detalla la aplicación del control:
1. Con corte al 31 de mayo de  2024 se recibieron 29 incapacidades de las cuales 13 fueron objeto de cobro a las respectivas EPS o ARL  por presentar más de 2 días de incapacidad. 
2. Durante el mes de junio se recibieron 10 incapacidades de las cuales 3 fueron objeto de cobro a las respectivas EPS o ARL.
3. Con corte al 30 de julio  2024 se recibieron 28 incapacidades de las cuales 10  fueron objeto de cobro ante las respectivas EPS o ARL  por presentar más de 2 días de incapacidad. 
4. Con corte a 31 de agosto de 2024, se recibieron 20 incapacidades de las cuales 8 fueron objeto de cobro ante las respectivas EPS o ARL  por presentar más de 2 días de incapacidad. </t>
  </si>
  <si>
    <r>
      <rPr>
        <u/>
        <sz val="11"/>
        <color rgb="FF000000"/>
        <rFont val="Times New Roman"/>
      </rPr>
      <t xml:space="preserve">06/09/2024
Control 1
</t>
    </r>
    <r>
      <rPr>
        <sz val="11"/>
        <color rgb="FF000000"/>
        <rFont val="Times New Roman"/>
      </rPr>
      <t xml:space="preserve">Se identifica la gestión realizada por parte del proceso en el  trámite de cobro a las EPS y ARL por presentar más de dos (2) dís de incapacidad y de los/as funcionarios.
Acción de fortalecimiento:
</t>
    </r>
    <r>
      <rPr>
        <u/>
        <sz val="11"/>
        <color rgb="FF000000"/>
        <rFont val="Times New Roman"/>
      </rPr>
      <t xml:space="preserve">
</t>
    </r>
    <r>
      <rPr>
        <sz val="11"/>
        <color rgb="FF000000"/>
        <rFont val="Times New Roman"/>
      </rPr>
      <t xml:space="preserve">No se requiere acciones de fortalecimiento
</t>
    </r>
    <r>
      <rPr>
        <u/>
        <sz val="11"/>
        <color rgb="FF000000"/>
        <rFont val="Times New Roman"/>
      </rPr>
      <t xml:space="preserve">
No se materializó el riesgo</t>
    </r>
  </si>
  <si>
    <t>Control N° 1: se evidenció la ejecución de la actividad de control.
Acción de Fortalecimiento: No se formularon Acciones de Fortalecimientto.
Materialización del Riesgo: No se reportó materialización del riesgo.</t>
  </si>
  <si>
    <t>area de impacto</t>
  </si>
  <si>
    <t>PROBABILIDAD DE OCURRENCIA</t>
  </si>
  <si>
    <t>IMPACTO</t>
  </si>
  <si>
    <t>CONDICIONES RIESGO INHERENTE</t>
  </si>
  <si>
    <t>AFECTACIÓN ECONÓMICA O PRESUPUESTAL</t>
  </si>
  <si>
    <t>MUY BAJA</t>
  </si>
  <si>
    <t>LEVE</t>
  </si>
  <si>
    <t>MUY BAJA - LEVE</t>
  </si>
  <si>
    <t>BAJO</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</si>
  <si>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</si>
  <si>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</si>
  <si>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</si>
  <si>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</si>
  <si>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</si>
  <si>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</si>
  <si>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</si>
  <si>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</si>
  <si>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</si>
  <si>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</si>
  <si>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</si>
  <si>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</si>
  <si>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</si>
  <si>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</si>
  <si>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</si>
  <si>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</si>
  <si>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</si>
  <si>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</si>
  <si>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</si>
  <si>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</si>
  <si>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</si>
  <si>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</si>
  <si>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</si>
  <si>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</si>
  <si>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</si>
  <si>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</si>
  <si>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</si>
  <si>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</si>
  <si>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BAJA - MAYOR</t>
  </si>
  <si>
    <t>El riesgo afecta la imagen de la entidad internamente, de conocimiento general nivel interno, de junta directiva y/o de proveedores</t>
  </si>
  <si>
    <t>BAJA - CATASTRÓFICO</t>
  </si>
  <si>
    <t>El riesgo afecta la imagen de la entidad con algunos usuarios de relevancia frente al logro de los objetivos.</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</si>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</sst>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5">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sz val="11"/>
      <color theme="1"/>
      <name val="Times New Roman"/>
      <family val="1"/>
    </font>
    <font>
      <sz val="11"/>
      <color rgb="FF000000"/>
      <name val="Times New Roman"/>
      <family val="1"/>
    </font>
    <font>
      <sz val="10"/>
      <color rgb="FF000000"/>
      <name val="Times New Roman"/>
      <family val="1"/>
    </font>
    <font>
      <sz val="12"/>
      <color theme="1"/>
      <name val="Calibri Light"/>
      <family val="2"/>
    </font>
    <font>
      <sz val="14"/>
      <color theme="1"/>
      <name val="Calibri Light"/>
      <family val="2"/>
    </font>
    <font>
      <sz val="11"/>
      <name val="Times New Roman"/>
      <family val="1"/>
    </font>
    <font>
      <sz val="12"/>
      <color rgb="FF000000"/>
      <name val="Times New Roman"/>
      <family val="1"/>
      <charset val="1"/>
    </font>
    <font>
      <sz val="12"/>
      <color rgb="FFFF0000"/>
      <name val="Times New Roman"/>
      <family val="1"/>
    </font>
    <font>
      <sz val="9"/>
      <color indexed="81"/>
      <name val="Tahoma"/>
      <family val="2"/>
    </font>
    <font>
      <b/>
      <sz val="9"/>
      <color indexed="81"/>
      <name val="Tahoma"/>
      <family val="2"/>
    </font>
    <font>
      <sz val="11"/>
      <color rgb="FF000000"/>
      <name val="Times New Roman"/>
    </font>
    <font>
      <sz val="11"/>
      <color theme="1"/>
      <name val="Times New Roman"/>
    </font>
    <font>
      <u/>
      <sz val="11"/>
      <color rgb="FF000000"/>
      <name val="Times New Roman"/>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right style="thin">
        <color indexed="64"/>
      </right>
      <top/>
      <bottom style="medium">
        <color indexed="64"/>
      </bottom>
      <diagonal/>
    </border>
    <border>
      <left style="medium">
        <color rgb="FF000000"/>
      </left>
      <right style="medium">
        <color rgb="FF000000"/>
      </right>
      <top style="medium">
        <color rgb="FF000000"/>
      </top>
      <bottom/>
      <diagonal/>
    </border>
    <border>
      <left style="medium">
        <color indexed="64"/>
      </left>
      <right/>
      <top style="thin">
        <color indexed="64"/>
      </top>
      <bottom/>
      <diagonal/>
    </border>
    <border>
      <left style="medium">
        <color indexed="64"/>
      </left>
      <right/>
      <top/>
      <bottom style="medium">
        <color rgb="FF000000"/>
      </bottom>
      <diagonal/>
    </border>
    <border>
      <left/>
      <right style="thin">
        <color indexed="64"/>
      </right>
      <top style="thin">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medium">
        <color rgb="FF000000"/>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s>
  <cellStyleXfs count="2">
    <xf numFmtId="0" fontId="0" fillId="0" borderId="0"/>
    <xf numFmtId="41" fontId="6" fillId="0" borderId="0" applyFont="0" applyFill="0" applyBorder="0" applyAlignment="0" applyProtection="0"/>
  </cellStyleXfs>
  <cellXfs count="233">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10" xfId="0" applyFont="1" applyBorder="1" applyAlignment="1">
      <alignment horizontal="center" vertical="center" textRotation="90"/>
    </xf>
    <xf numFmtId="0" fontId="2" fillId="0" borderId="10" xfId="0" applyFont="1" applyBorder="1" applyAlignment="1">
      <alignment horizontal="center" vertical="center" textRotation="90" wrapText="1"/>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6"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164" fontId="2" fillId="4" borderId="10" xfId="0" applyNumberFormat="1" applyFont="1" applyFill="1" applyBorder="1" applyAlignment="1">
      <alignment horizontal="center" vertical="center"/>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164" fontId="2" fillId="4" borderId="16" xfId="0" applyNumberFormat="1" applyFont="1" applyFill="1" applyBorder="1" applyAlignment="1">
      <alignment horizontal="center" vertical="center"/>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6" xfId="0" applyFont="1" applyFill="1" applyBorder="1" applyAlignment="1">
      <alignment vertical="center" textRotation="90"/>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0" xfId="0" applyFont="1" applyBorder="1" applyAlignment="1">
      <alignment horizontal="center" vertical="center" wrapText="1"/>
    </xf>
    <xf numFmtId="0" fontId="3" fillId="3" borderId="40" xfId="0" applyFont="1" applyFill="1" applyBorder="1" applyAlignment="1">
      <alignment horizontal="center" vertical="center" wrapText="1"/>
    </xf>
    <xf numFmtId="0" fontId="3" fillId="4" borderId="40" xfId="0" applyFont="1" applyFill="1" applyBorder="1" applyAlignment="1">
      <alignment horizontal="center" vertical="center"/>
    </xf>
    <xf numFmtId="9" fontId="3" fillId="4" borderId="40" xfId="0" applyNumberFormat="1" applyFont="1" applyFill="1" applyBorder="1" applyAlignment="1">
      <alignment horizontal="center" vertical="center"/>
    </xf>
    <xf numFmtId="9" fontId="3" fillId="0" borderId="40" xfId="0" applyNumberFormat="1" applyFont="1" applyBorder="1" applyAlignment="1">
      <alignment horizontal="center" vertical="center" wrapText="1"/>
    </xf>
    <xf numFmtId="41" fontId="3" fillId="0" borderId="40" xfId="1" applyFont="1" applyBorder="1" applyAlignment="1">
      <alignment horizontal="center" vertical="center" wrapText="1"/>
    </xf>
    <xf numFmtId="0" fontId="10" fillId="4" borderId="40" xfId="0" applyFont="1" applyFill="1" applyBorder="1" applyAlignment="1">
      <alignment horizontal="center" vertical="center" textRotation="90"/>
    </xf>
    <xf numFmtId="0" fontId="2" fillId="0" borderId="39" xfId="0" applyFont="1" applyBorder="1" applyAlignment="1">
      <alignment horizontal="center" vertical="center"/>
    </xf>
    <xf numFmtId="0" fontId="2" fillId="0" borderId="40" xfId="0" applyFont="1" applyBorder="1" applyAlignment="1">
      <alignment horizontal="justify" vertical="center" wrapText="1"/>
    </xf>
    <xf numFmtId="0" fontId="2" fillId="4" borderId="40" xfId="0" applyFont="1" applyFill="1" applyBorder="1" applyAlignment="1">
      <alignment horizontal="center" vertical="center"/>
    </xf>
    <xf numFmtId="0" fontId="2" fillId="0" borderId="40" xfId="0" applyFont="1" applyBorder="1" applyAlignment="1">
      <alignment horizontal="center" vertical="center" textRotation="90"/>
    </xf>
    <xf numFmtId="9" fontId="9" fillId="4" borderId="40" xfId="0" applyNumberFormat="1" applyFont="1" applyFill="1" applyBorder="1" applyAlignment="1">
      <alignment horizontal="center" vertical="center"/>
    </xf>
    <xf numFmtId="0" fontId="2" fillId="0" borderId="40" xfId="0" applyFont="1" applyBorder="1" applyAlignment="1">
      <alignment horizontal="center" vertical="center" textRotation="90" wrapText="1"/>
    </xf>
    <xf numFmtId="9" fontId="2" fillId="4" borderId="40" xfId="0" applyNumberFormat="1" applyFont="1" applyFill="1" applyBorder="1" applyAlignment="1">
      <alignment horizontal="center" vertical="center"/>
    </xf>
    <xf numFmtId="0" fontId="2" fillId="4" borderId="40" xfId="0" applyFont="1" applyFill="1" applyBorder="1" applyAlignment="1">
      <alignment horizontal="center" vertical="center" textRotation="90"/>
    </xf>
    <xf numFmtId="164" fontId="2" fillId="4" borderId="40" xfId="0" applyNumberFormat="1" applyFont="1" applyFill="1" applyBorder="1" applyAlignment="1">
      <alignment horizontal="center" vertical="center"/>
    </xf>
    <xf numFmtId="0" fontId="3" fillId="4" borderId="40" xfId="0" applyFont="1" applyFill="1" applyBorder="1" applyAlignment="1">
      <alignment horizontal="center" vertical="center" textRotation="90"/>
    </xf>
    <xf numFmtId="9" fontId="2" fillId="4" borderId="40" xfId="0" applyNumberFormat="1" applyFont="1" applyFill="1" applyBorder="1" applyAlignment="1">
      <alignment horizontal="center" vertical="center" textRotation="90"/>
    </xf>
    <xf numFmtId="0" fontId="2" fillId="4" borderId="40" xfId="0" applyFont="1" applyFill="1" applyBorder="1" applyAlignment="1">
      <alignment vertical="center" textRotation="90"/>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14" fontId="2" fillId="0" borderId="41" xfId="0" applyNumberFormat="1" applyFont="1" applyBorder="1" applyAlignment="1">
      <alignment horizontal="center" vertical="center" wrapText="1"/>
    </xf>
    <xf numFmtId="0" fontId="1" fillId="0" borderId="41" xfId="0" applyFont="1" applyBorder="1" applyAlignment="1">
      <alignment horizontal="center" vertical="center" textRotation="90"/>
    </xf>
    <xf numFmtId="0" fontId="5" fillId="0" borderId="40" xfId="0" applyFont="1" applyBorder="1" applyAlignment="1">
      <alignment horizontal="center" vertical="center"/>
    </xf>
    <xf numFmtId="0" fontId="2" fillId="0" borderId="16" xfId="0" applyFont="1" applyBorder="1" applyAlignment="1">
      <alignment horizontal="justify" vertical="center" wrapText="1"/>
    </xf>
    <xf numFmtId="0" fontId="14" fillId="0" borderId="0" xfId="0" applyFont="1" applyAlignment="1">
      <alignment vertical="center"/>
    </xf>
    <xf numFmtId="0" fontId="0" fillId="0" borderId="0" xfId="0" applyAlignment="1">
      <alignment vertical="top"/>
    </xf>
    <xf numFmtId="0" fontId="0" fillId="0" borderId="0" xfId="0" applyAlignment="1">
      <alignment horizontal="left" vertical="top"/>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4" fontId="2" fillId="0" borderId="11" xfId="0" applyNumberFormat="1" applyFont="1" applyBorder="1" applyAlignment="1">
      <alignment horizontal="center" vertical="center" wrapText="1"/>
    </xf>
    <xf numFmtId="0" fontId="11" fillId="2" borderId="3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0" borderId="35" xfId="0" applyFont="1" applyBorder="1" applyAlignment="1">
      <alignment horizontal="center" vertical="center"/>
    </xf>
    <xf numFmtId="0" fontId="2" fillId="0" borderId="9" xfId="0" applyFont="1" applyBorder="1" applyAlignment="1">
      <alignment horizontal="center" vertical="center" textRotation="90"/>
    </xf>
    <xf numFmtId="0" fontId="2" fillId="0" borderId="9" xfId="0" applyFont="1" applyBorder="1" applyAlignment="1">
      <alignment horizontal="center" vertical="center" textRotation="90" wrapText="1"/>
    </xf>
    <xf numFmtId="0" fontId="15" fillId="4" borderId="16" xfId="0" applyFont="1" applyFill="1" applyBorder="1" applyAlignment="1">
      <alignment vertical="center" textRotation="90"/>
    </xf>
    <xf numFmtId="0" fontId="15" fillId="3" borderId="1" xfId="0" applyFont="1" applyFill="1" applyBorder="1" applyAlignment="1">
      <alignment horizontal="center" vertical="center" textRotation="90"/>
    </xf>
    <xf numFmtId="0" fontId="16" fillId="3" borderId="1" xfId="0" applyFont="1" applyFill="1" applyBorder="1" applyAlignment="1">
      <alignment horizontal="center" vertical="center" textRotation="90"/>
    </xf>
    <xf numFmtId="0" fontId="15" fillId="3" borderId="1" xfId="0" applyFont="1" applyFill="1" applyBorder="1" applyAlignment="1">
      <alignment vertical="center" textRotation="90"/>
    </xf>
    <xf numFmtId="0" fontId="15" fillId="3" borderId="16" xfId="0" applyFont="1" applyFill="1" applyBorder="1" applyAlignment="1">
      <alignment horizontal="center" vertical="center" textRotation="90"/>
    </xf>
    <xf numFmtId="0" fontId="16" fillId="3" borderId="16" xfId="0" applyFont="1" applyFill="1" applyBorder="1" applyAlignment="1">
      <alignment horizontal="center" vertical="center" textRotation="90"/>
    </xf>
    <xf numFmtId="9"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textRotation="90"/>
    </xf>
    <xf numFmtId="9" fontId="15" fillId="0" borderId="16" xfId="0" applyNumberFormat="1" applyFont="1" applyBorder="1" applyAlignment="1">
      <alignment horizontal="center" vertical="center"/>
    </xf>
    <xf numFmtId="9" fontId="15" fillId="0" borderId="16" xfId="0" applyNumberFormat="1" applyFont="1" applyBorder="1" applyAlignment="1">
      <alignment horizontal="center" vertical="center" textRotation="90"/>
    </xf>
    <xf numFmtId="0" fontId="3" fillId="0" borderId="33" xfId="0" applyFont="1" applyBorder="1" applyAlignment="1">
      <alignment horizontal="center" vertical="center" wrapText="1"/>
    </xf>
    <xf numFmtId="0" fontId="2" fillId="3" borderId="10" xfId="0" applyFont="1" applyFill="1" applyBorder="1" applyAlignment="1">
      <alignment horizontal="center" vertical="center" textRotation="90" wrapText="1"/>
    </xf>
    <xf numFmtId="14" fontId="13" fillId="0" borderId="42" xfId="0" applyNumberFormat="1" applyFont="1" applyBorder="1" applyAlignment="1">
      <alignment horizontal="center" vertical="center"/>
    </xf>
    <xf numFmtId="0" fontId="17" fillId="0" borderId="48" xfId="0" applyFont="1" applyBorder="1" applyAlignment="1">
      <alignment horizontal="left" vertical="center" wrapText="1"/>
    </xf>
    <xf numFmtId="0" fontId="18" fillId="0" borderId="44" xfId="0" applyFont="1" applyBorder="1" applyAlignment="1">
      <alignment vertical="center" wrapText="1"/>
    </xf>
    <xf numFmtId="0" fontId="19" fillId="0" borderId="0" xfId="0" applyFont="1" applyAlignment="1">
      <alignment horizontal="left"/>
    </xf>
    <xf numFmtId="0" fontId="22" fillId="0" borderId="46" xfId="0" applyFont="1" applyBorder="1" applyAlignment="1" applyProtection="1">
      <alignment vertical="center" wrapText="1"/>
      <protection locked="0"/>
    </xf>
    <xf numFmtId="0" fontId="22" fillId="0" borderId="8" xfId="0" applyFont="1" applyBorder="1" applyAlignment="1" applyProtection="1">
      <alignment vertical="center" wrapText="1"/>
      <protection locked="0"/>
    </xf>
    <xf numFmtId="0" fontId="13" fillId="0" borderId="47" xfId="0" applyFont="1" applyBorder="1" applyAlignment="1">
      <alignment vertical="center" wrapText="1"/>
    </xf>
    <xf numFmtId="0" fontId="13" fillId="0" borderId="36" xfId="0" applyFont="1" applyBorder="1" applyAlignment="1">
      <alignment vertical="center" wrapText="1"/>
    </xf>
    <xf numFmtId="0" fontId="13" fillId="0" borderId="15" xfId="0" applyFont="1" applyBorder="1" applyAlignment="1">
      <alignment vertical="center" wrapText="1"/>
    </xf>
    <xf numFmtId="0" fontId="11" fillId="0" borderId="0" xfId="0" applyFont="1" applyAlignment="1">
      <alignment vertical="center"/>
    </xf>
    <xf numFmtId="0" fontId="23" fillId="0" borderId="46" xfId="0" applyFont="1" applyBorder="1" applyAlignment="1" applyProtection="1">
      <alignment vertical="center" wrapText="1"/>
      <protection locked="0"/>
    </xf>
    <xf numFmtId="0" fontId="13" fillId="0" borderId="43" xfId="0" applyFont="1" applyBorder="1" applyAlignment="1">
      <alignment vertical="center" wrapText="1"/>
    </xf>
    <xf numFmtId="0" fontId="13" fillId="0" borderId="56" xfId="0" applyFont="1" applyBorder="1" applyAlignment="1">
      <alignment horizontal="center" vertical="center" wrapText="1"/>
    </xf>
    <xf numFmtId="0" fontId="13" fillId="0" borderId="57" xfId="0" applyFont="1" applyBorder="1" applyAlignment="1" applyProtection="1">
      <alignment vertical="center" wrapText="1"/>
      <protection locked="0"/>
    </xf>
    <xf numFmtId="0" fontId="22" fillId="0" borderId="49" xfId="0" applyFont="1" applyBorder="1" applyAlignment="1" applyProtection="1">
      <alignment horizontal="center" vertical="center" wrapText="1"/>
      <protection locked="0"/>
    </xf>
    <xf numFmtId="0" fontId="22" fillId="0" borderId="48" xfId="0" applyFont="1" applyBorder="1" applyAlignment="1" applyProtection="1">
      <alignment horizontal="center" vertical="center" wrapText="1"/>
      <protection locked="0"/>
    </xf>
    <xf numFmtId="0" fontId="24" fillId="0" borderId="48" xfId="0" applyFont="1" applyBorder="1" applyAlignment="1" applyProtection="1">
      <alignment horizontal="center" vertical="center" wrapText="1"/>
      <protection locked="0"/>
    </xf>
    <xf numFmtId="0" fontId="24" fillId="0" borderId="50" xfId="0" applyFont="1" applyBorder="1" applyAlignment="1" applyProtection="1">
      <alignment horizontal="center" vertical="center" wrapText="1"/>
      <protection locked="0"/>
    </xf>
    <xf numFmtId="0" fontId="22" fillId="0" borderId="59" xfId="0" applyFont="1" applyBorder="1" applyAlignment="1">
      <alignment horizontal="center" vertical="center" wrapText="1"/>
    </xf>
    <xf numFmtId="14" fontId="12" fillId="0" borderId="43" xfId="0" applyNumberFormat="1" applyFont="1" applyBorder="1" applyAlignment="1" applyProtection="1">
      <alignment horizontal="center" vertical="center" wrapText="1"/>
      <protection locked="0"/>
    </xf>
    <xf numFmtId="14" fontId="12" fillId="0" borderId="28" xfId="0" applyNumberFormat="1" applyFont="1" applyBorder="1" applyAlignment="1" applyProtection="1">
      <alignment horizontal="center" vertical="center"/>
      <protection locked="0"/>
    </xf>
    <xf numFmtId="14" fontId="1" fillId="0" borderId="20" xfId="0" applyNumberFormat="1"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0" fontId="1" fillId="2" borderId="20"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4" borderId="9"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9" fontId="3" fillId="4" borderId="9" xfId="0" applyNumberFormat="1" applyFont="1" applyFill="1" applyBorder="1" applyAlignment="1">
      <alignment horizontal="center" vertical="center"/>
    </xf>
    <xf numFmtId="9" fontId="3" fillId="4" borderId="32"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9" fontId="3" fillId="0" borderId="9" xfId="0" applyNumberFormat="1"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41" fontId="3" fillId="0" borderId="9" xfId="1" applyFont="1" applyBorder="1" applyAlignment="1">
      <alignment horizontal="center" vertical="center" wrapText="1"/>
    </xf>
    <xf numFmtId="41" fontId="3" fillId="0" borderId="32" xfId="1" applyFont="1" applyBorder="1" applyAlignment="1">
      <alignment horizontal="center" vertical="center" wrapText="1"/>
    </xf>
    <xf numFmtId="41" fontId="3" fillId="0" borderId="33" xfId="1" applyFont="1" applyBorder="1" applyAlignment="1">
      <alignment horizontal="center" vertical="center" wrapText="1"/>
    </xf>
    <xf numFmtId="0" fontId="1"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 fillId="2" borderId="21" xfId="0" applyFont="1" applyFill="1" applyBorder="1" applyAlignment="1">
      <alignment horizontal="center" vertical="center"/>
    </xf>
    <xf numFmtId="0" fontId="1" fillId="2" borderId="7"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6" xfId="0" applyFont="1" applyFill="1" applyBorder="1" applyAlignment="1">
      <alignment horizontal="center" vertical="center"/>
    </xf>
    <xf numFmtId="9" fontId="3" fillId="4" borderId="10"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0" fontId="1" fillId="2" borderId="1" xfId="0" applyFont="1" applyFill="1" applyBorder="1" applyAlignment="1">
      <alignment horizontal="center"/>
    </xf>
    <xf numFmtId="0" fontId="10" fillId="4" borderId="9" xfId="0" applyFont="1" applyFill="1" applyBorder="1" applyAlignment="1">
      <alignment horizontal="center" vertical="center" textRotation="90"/>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 fillId="0" borderId="11" xfId="0" applyFont="1" applyBorder="1" applyAlignment="1">
      <alignment horizontal="center" vertical="center" textRotation="90"/>
    </xf>
    <xf numFmtId="0" fontId="1" fillId="0" borderId="45" xfId="0" applyFont="1" applyBorder="1" applyAlignment="1">
      <alignment horizontal="center" vertical="center" textRotation="90"/>
    </xf>
    <xf numFmtId="0" fontId="1" fillId="0" borderId="37" xfId="0" applyFont="1" applyBorder="1" applyAlignment="1">
      <alignment horizontal="center" vertical="center" textRotation="90"/>
    </xf>
    <xf numFmtId="0" fontId="1" fillId="0" borderId="19" xfId="0" applyFont="1" applyBorder="1" applyAlignment="1">
      <alignment horizontal="center" vertical="center" textRotation="90"/>
    </xf>
    <xf numFmtId="0" fontId="1" fillId="0" borderId="17" xfId="0" applyFont="1" applyBorder="1" applyAlignment="1">
      <alignment horizontal="center" vertical="center" textRotation="90"/>
    </xf>
    <xf numFmtId="0" fontId="2" fillId="0" borderId="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3" xfId="0"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37" xfId="0" applyNumberFormat="1" applyFont="1" applyBorder="1" applyAlignment="1">
      <alignment horizontal="center" vertical="center" wrapText="1"/>
    </xf>
    <xf numFmtId="0" fontId="3" fillId="0" borderId="18"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3" borderId="55"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3" fillId="0" borderId="58"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cellXfs>
  <cellStyles count="2">
    <cellStyle name="Millares [0]" xfId="1" builtinId="6"/>
    <cellStyle name="Normal" xfId="0" builtinId="0"/>
  </cellStyles>
  <dxfs count="43">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theme="9" tint="0.39994506668294322"/>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theme="9" tint="0.39994506668294322"/>
        </patternFill>
      </fill>
    </dxf>
    <dxf>
      <fill>
        <patternFill>
          <bgColor rgb="FF00B050"/>
        </patternFill>
      </fill>
    </dxf>
    <dxf>
      <fill>
        <patternFill>
          <bgColor rgb="FFFFC000"/>
        </patternFill>
      </fill>
    </dxf>
    <dxf>
      <fill>
        <patternFill>
          <bgColor theme="9" tint="0.39994506668294322"/>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0000"/>
        </patternFill>
      </fill>
    </dxf>
    <dxf>
      <font>
        <b/>
        <i val="0"/>
        <color auto="1"/>
      </font>
      <fill>
        <patternFill>
          <bgColor theme="5"/>
        </patternFill>
      </fill>
    </dxf>
    <dxf>
      <font>
        <b/>
        <i val="0"/>
        <color auto="1"/>
      </font>
      <fill>
        <patternFill>
          <bgColor rgb="FFFFFF00"/>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theme="9" tint="0.39994506668294322"/>
        </patternFill>
      </fill>
    </dxf>
    <dxf>
      <font>
        <b/>
        <i val="0"/>
        <color auto="1"/>
      </font>
      <fill>
        <patternFill>
          <bgColor theme="5"/>
        </patternFill>
      </fill>
    </dxf>
    <dxf>
      <font>
        <b/>
        <i val="0"/>
        <color auto="1"/>
      </font>
      <fill>
        <patternFill>
          <bgColor rgb="FFFF0000"/>
        </patternFill>
      </fill>
    </dxf>
    <dxf>
      <font>
        <b/>
        <i val="0"/>
        <color auto="1"/>
      </font>
      <fill>
        <patternFill>
          <bgColor rgb="FFFFFF00"/>
        </patternFill>
      </fill>
    </dxf>
    <dxf>
      <font>
        <b/>
        <i val="0"/>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5B57FC69-EF09-49D2-9511-AE25079B1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ngton Granados Herrera" id="{07F31E1F-8F0A-4A62-A6EC-40FC7ED9C132}" userId="S::willington.granados@idipron.gov.co::31b240b4-d49a-4bf7-b038-72480c7a6c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7" dT="2022-04-05T18:52:14.85" personId="{07F31E1F-8F0A-4A62-A6EC-40FC7ED9C132}" id="{A91A0441-F15F-4678-86DF-5687A135329E}">
    <text>revisar de donde sale el dato de muy baja.</text>
  </threadedComment>
  <threadedComment ref="G17" dT="2023-04-28T22:47:53.67" personId="{07F31E1F-8F0A-4A62-A6EC-40FC7ED9C132}" id="{55C8C783-CFE1-41AC-86A0-96CCE41FE497}" parentId="{A91A0441-F15F-4678-86DF-5687A135329E}">
    <text>Se toma como base el numero de actividades del plan de bienestar</text>
  </threadedComment>
  <threadedComment ref="G20" dT="2022-04-05T19:15:11.15" personId="{07F31E1F-8F0A-4A62-A6EC-40FC7ED9C132}" id="{1101AA77-BD34-40EF-8F52-0D4945642E35}">
    <text>Se toma como base los 365 días del año en los que s epuede presentar accidentes de trabajo</text>
  </threadedComment>
  <threadedComment ref="J22" dT="2022-04-05T19:15:40.44" personId="{07F31E1F-8F0A-4A62-A6EC-40FC7ED9C132}" id="{0063627D-E9CE-4A46-878C-BDF1B913B9AF}">
    <text>Se toma como base el pago de una incapacidad por licencia de maternidad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24"/>
  <sheetViews>
    <sheetView showGridLines="0" tabSelected="1" zoomScale="70" zoomScaleNormal="70" zoomScaleSheetLayoutView="90" workbookViewId="0">
      <selection sqref="A1:B8"/>
    </sheetView>
  </sheetViews>
  <sheetFormatPr defaultColWidth="11.42578125" defaultRowHeight="15.75"/>
  <cols>
    <col min="2" max="2" width="27.140625" customWidth="1"/>
    <col min="3" max="3" width="26" customWidth="1"/>
    <col min="4" max="4" width="19.140625" customWidth="1"/>
    <col min="5" max="5" width="25.42578125" customWidth="1"/>
    <col min="6" max="6" width="25.42578125" hidden="1" customWidth="1"/>
    <col min="7" max="7" width="20.85546875" customWidth="1"/>
    <col min="8"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hidden="1" customWidth="1"/>
    <col min="20" max="22" width="5.140625" style="1" hidden="1" customWidth="1"/>
    <col min="23" max="24" width="11.42578125" style="1" hidden="1" customWidth="1"/>
    <col min="25" max="25" width="21.5703125" style="1" customWidth="1"/>
    <col min="26" max="27" width="7.28515625" style="1" customWidth="1"/>
    <col min="28" max="28" width="9.4257812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4" customWidth="1"/>
    <col min="39" max="39" width="18.28515625" customWidth="1"/>
    <col min="40" max="40" width="76.140625" customWidth="1"/>
    <col min="41" max="43" width="45" customWidth="1"/>
    <col min="44" max="44" width="1" customWidth="1"/>
    <col min="45" max="45" width="45" customWidth="1"/>
    <col min="46" max="46" width="95" style="83" customWidth="1"/>
  </cols>
  <sheetData>
    <row r="1" spans="1:46" ht="15.75" customHeight="1">
      <c r="A1" s="157"/>
      <c r="B1" s="158"/>
      <c r="C1" s="194" t="s">
        <v>0</v>
      </c>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6"/>
      <c r="AQ1" s="157" t="s">
        <v>1</v>
      </c>
      <c r="AR1" s="158"/>
      <c r="AS1" s="156" t="s">
        <v>2</v>
      </c>
      <c r="AT1" s="128"/>
    </row>
    <row r="2" spans="1:46" ht="15.75" customHeight="1" thickBot="1">
      <c r="A2" s="189"/>
      <c r="B2" s="190"/>
      <c r="C2" s="177"/>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9"/>
      <c r="AQ2" s="159"/>
      <c r="AR2" s="160"/>
      <c r="AS2" s="129"/>
      <c r="AT2" s="130"/>
    </row>
    <row r="3" spans="1:46" ht="15.75" customHeight="1">
      <c r="A3" s="189"/>
      <c r="B3" s="190"/>
      <c r="C3" s="177"/>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9"/>
      <c r="AQ3" s="157" t="s">
        <v>3</v>
      </c>
      <c r="AR3" s="158"/>
      <c r="AS3" s="161" t="s">
        <v>4</v>
      </c>
      <c r="AT3" s="162"/>
    </row>
    <row r="4" spans="1:46" ht="16.5" customHeight="1" thickBot="1">
      <c r="A4" s="189"/>
      <c r="B4" s="190"/>
      <c r="C4" s="180"/>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2"/>
      <c r="AQ4" s="159"/>
      <c r="AR4" s="160"/>
      <c r="AS4" s="163"/>
      <c r="AT4" s="164"/>
    </row>
    <row r="5" spans="1:46" ht="20.45" customHeight="1">
      <c r="A5" s="189"/>
      <c r="B5" s="190"/>
      <c r="C5" s="177" t="s">
        <v>5</v>
      </c>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9"/>
      <c r="AQ5" s="157" t="s">
        <v>6</v>
      </c>
      <c r="AR5" s="158"/>
      <c r="AS5" s="157" t="s">
        <v>7</v>
      </c>
      <c r="AT5" s="158"/>
    </row>
    <row r="6" spans="1:46" ht="15" customHeight="1" thickBot="1">
      <c r="A6" s="189"/>
      <c r="B6" s="190"/>
      <c r="C6" s="177"/>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9"/>
      <c r="AQ6" s="159"/>
      <c r="AR6" s="160"/>
      <c r="AS6" s="159"/>
      <c r="AT6" s="160"/>
    </row>
    <row r="7" spans="1:46" ht="15.75" customHeight="1">
      <c r="A7" s="189"/>
      <c r="B7" s="190"/>
      <c r="C7" s="177"/>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c r="AO7" s="178"/>
      <c r="AP7" s="179"/>
      <c r="AQ7" s="157" t="s">
        <v>8</v>
      </c>
      <c r="AR7" s="158"/>
      <c r="AS7" s="127">
        <v>44651</v>
      </c>
      <c r="AT7" s="128"/>
    </row>
    <row r="8" spans="1:46" ht="16.5" customHeight="1" thickBot="1">
      <c r="A8" s="159"/>
      <c r="B8" s="160"/>
      <c r="C8" s="180"/>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2"/>
      <c r="AQ8" s="159"/>
      <c r="AR8" s="160"/>
      <c r="AS8" s="129"/>
      <c r="AT8" s="130"/>
    </row>
    <row r="10" spans="1:46" ht="54" customHeight="1">
      <c r="A10" s="165" t="s">
        <v>9</v>
      </c>
      <c r="B10" s="165"/>
      <c r="C10" s="165"/>
      <c r="D10" s="191" t="s">
        <v>0</v>
      </c>
      <c r="E10" s="192"/>
      <c r="F10" s="192"/>
      <c r="G10" s="192"/>
      <c r="H10" s="192"/>
      <c r="I10" s="192"/>
      <c r="J10" s="192"/>
      <c r="K10" s="192"/>
      <c r="L10" s="192"/>
      <c r="M10" s="193"/>
      <c r="N10" s="26"/>
      <c r="AG10" s="1"/>
      <c r="AH10" s="1"/>
      <c r="AI10" s="1"/>
    </row>
    <row r="11" spans="1:46" s="3" customFormat="1" ht="75" customHeight="1">
      <c r="A11" s="165" t="s">
        <v>10</v>
      </c>
      <c r="B11" s="165"/>
      <c r="C11" s="165"/>
      <c r="D11" s="166" t="s">
        <v>11</v>
      </c>
      <c r="E11" s="167"/>
      <c r="F11" s="167"/>
      <c r="G11" s="167"/>
      <c r="H11" s="167"/>
      <c r="I11" s="167"/>
      <c r="J11" s="167"/>
      <c r="K11" s="167"/>
      <c r="L11" s="167"/>
      <c r="M11" s="168"/>
      <c r="N11" s="27"/>
      <c r="O11" s="2"/>
      <c r="P11" s="2"/>
      <c r="Q11" s="2"/>
      <c r="R11" s="2"/>
      <c r="S11" s="2"/>
      <c r="T11" s="2"/>
      <c r="U11" s="2"/>
      <c r="V11" s="2"/>
      <c r="W11" s="2"/>
      <c r="X11" s="2"/>
      <c r="Y11" s="2"/>
      <c r="Z11" s="2"/>
      <c r="AA11" s="2"/>
      <c r="AB11" s="2"/>
      <c r="AC11" s="2"/>
      <c r="AD11" s="2"/>
      <c r="AE11" s="2"/>
      <c r="AF11" s="2"/>
      <c r="AG11" s="2"/>
      <c r="AH11" s="2"/>
      <c r="AI11" s="2"/>
      <c r="AJ11" s="2"/>
      <c r="AK11" s="2"/>
      <c r="AT11" s="84"/>
    </row>
    <row r="12" spans="1:46" s="3" customFormat="1" ht="75" customHeight="1">
      <c r="A12" s="165" t="s">
        <v>12</v>
      </c>
      <c r="B12" s="165"/>
      <c r="C12" s="165"/>
      <c r="D12" s="166" t="s">
        <v>13</v>
      </c>
      <c r="E12" s="167"/>
      <c r="F12" s="167"/>
      <c r="G12" s="167"/>
      <c r="H12" s="167"/>
      <c r="I12" s="167"/>
      <c r="J12" s="167"/>
      <c r="K12" s="167"/>
      <c r="L12" s="167"/>
      <c r="M12" s="168"/>
      <c r="N12" s="27"/>
      <c r="O12" s="2"/>
      <c r="P12" s="2"/>
      <c r="Q12" s="2"/>
      <c r="R12" s="2"/>
      <c r="S12" s="2"/>
      <c r="T12" s="2"/>
      <c r="U12" s="2"/>
      <c r="V12" s="2"/>
      <c r="W12" s="2"/>
      <c r="X12" s="2"/>
      <c r="Y12" s="2"/>
      <c r="Z12" s="2"/>
      <c r="AA12" s="2"/>
      <c r="AB12" s="2"/>
      <c r="AC12" s="2"/>
      <c r="AD12" s="2"/>
      <c r="AE12" s="2"/>
      <c r="AF12" s="2"/>
      <c r="AG12" s="2"/>
      <c r="AH12" s="2"/>
      <c r="AI12" s="2"/>
      <c r="AJ12" s="2"/>
      <c r="AK12" s="2"/>
      <c r="AT12" s="84"/>
    </row>
    <row r="13" spans="1:46" s="3" customFormat="1" ht="24.75" customHeight="1">
      <c r="A13" s="6"/>
      <c r="B13" s="6"/>
      <c r="C13" s="6"/>
      <c r="D13" s="6"/>
      <c r="E13" s="6"/>
      <c r="F13" s="6"/>
      <c r="G13" s="6"/>
      <c r="H13" s="6"/>
      <c r="I13" s="6"/>
      <c r="J13" s="6"/>
      <c r="K13" s="6"/>
      <c r="L13" s="6"/>
      <c r="M13" s="6"/>
      <c r="N13" s="6"/>
      <c r="O13" s="2"/>
      <c r="P13" s="2"/>
      <c r="Q13" s="2"/>
      <c r="R13" s="2"/>
      <c r="S13" s="2"/>
      <c r="T13" s="2"/>
      <c r="U13" s="2"/>
      <c r="V13" s="2"/>
      <c r="W13" s="2"/>
      <c r="X13" s="2"/>
      <c r="Y13" s="2"/>
      <c r="Z13" s="2"/>
      <c r="AA13" s="2"/>
      <c r="AB13" s="2"/>
      <c r="AC13" s="2"/>
      <c r="AD13" s="2"/>
      <c r="AE13" s="2"/>
      <c r="AF13" s="2"/>
      <c r="AG13" s="2"/>
      <c r="AH13" s="2"/>
      <c r="AI13" s="2"/>
      <c r="AJ13" s="2"/>
      <c r="AK13" s="2"/>
      <c r="AT13" s="84"/>
    </row>
    <row r="14" spans="1:46" s="3" customFormat="1" ht="24.75" customHeight="1">
      <c r="A14" s="169" t="s">
        <v>14</v>
      </c>
      <c r="B14" s="170"/>
      <c r="C14" s="170"/>
      <c r="D14" s="170"/>
      <c r="E14" s="170"/>
      <c r="F14" s="170"/>
      <c r="G14" s="170"/>
      <c r="H14" s="170"/>
      <c r="I14" s="170"/>
      <c r="J14" s="170"/>
      <c r="K14" s="170"/>
      <c r="L14" s="170"/>
      <c r="M14" s="170"/>
      <c r="N14" s="171"/>
      <c r="O14" s="172"/>
      <c r="P14" s="2"/>
      <c r="Q14" s="183" t="s">
        <v>15</v>
      </c>
      <c r="R14" s="184"/>
      <c r="S14" s="184"/>
      <c r="T14" s="185"/>
      <c r="U14" s="185"/>
      <c r="V14" s="185"/>
      <c r="W14" s="185"/>
      <c r="X14" s="185"/>
      <c r="Y14" s="185"/>
      <c r="Z14" s="184"/>
      <c r="AA14" s="184"/>
      <c r="AB14" s="184"/>
      <c r="AC14" s="184"/>
      <c r="AD14" s="184"/>
      <c r="AE14" s="184"/>
      <c r="AF14" s="184"/>
      <c r="AG14" s="186"/>
      <c r="AH14" s="2"/>
      <c r="AI14" s="131" t="s">
        <v>16</v>
      </c>
      <c r="AJ14" s="197"/>
      <c r="AK14" s="132"/>
      <c r="AM14" s="131" t="s">
        <v>17</v>
      </c>
      <c r="AN14" s="197"/>
      <c r="AO14" s="197"/>
      <c r="AP14" s="197"/>
      <c r="AQ14" s="197"/>
      <c r="AR14" s="35"/>
      <c r="AS14" s="131" t="s">
        <v>18</v>
      </c>
      <c r="AT14" s="132"/>
    </row>
    <row r="15" spans="1:46">
      <c r="A15" s="173"/>
      <c r="B15" s="174"/>
      <c r="C15" s="174"/>
      <c r="D15" s="174"/>
      <c r="E15" s="174"/>
      <c r="F15" s="174"/>
      <c r="G15" s="174"/>
      <c r="H15" s="174"/>
      <c r="I15" s="174"/>
      <c r="J15" s="174"/>
      <c r="K15" s="174"/>
      <c r="L15" s="174"/>
      <c r="M15" s="174"/>
      <c r="N15" s="175"/>
      <c r="O15" s="176"/>
      <c r="P15" s="2"/>
      <c r="Q15" s="28"/>
      <c r="R15" s="29"/>
      <c r="S15" s="29"/>
      <c r="T15" s="203" t="s">
        <v>19</v>
      </c>
      <c r="U15" s="203"/>
      <c r="V15" s="203"/>
      <c r="W15" s="203"/>
      <c r="X15" s="203"/>
      <c r="Y15" s="203"/>
      <c r="Z15" s="187"/>
      <c r="AA15" s="187"/>
      <c r="AB15" s="187"/>
      <c r="AC15" s="187"/>
      <c r="AD15" s="187"/>
      <c r="AE15" s="187"/>
      <c r="AF15" s="187"/>
      <c r="AG15" s="188"/>
      <c r="AH15" s="2"/>
      <c r="AI15" s="133"/>
      <c r="AJ15" s="198"/>
      <c r="AK15" s="134"/>
      <c r="AM15" s="133"/>
      <c r="AN15" s="198"/>
      <c r="AO15" s="198"/>
      <c r="AP15" s="198"/>
      <c r="AQ15" s="198"/>
      <c r="AR15" s="35"/>
      <c r="AS15" s="133"/>
      <c r="AT15" s="134"/>
    </row>
    <row r="16" spans="1:46" s="5" customFormat="1" ht="170.25" customHeight="1">
      <c r="A16" s="9" t="s">
        <v>20</v>
      </c>
      <c r="B16" s="10" t="s">
        <v>21</v>
      </c>
      <c r="C16" s="11" t="s">
        <v>22</v>
      </c>
      <c r="D16" s="11" t="s">
        <v>23</v>
      </c>
      <c r="E16" s="12" t="s">
        <v>24</v>
      </c>
      <c r="F16" s="21" t="s">
        <v>25</v>
      </c>
      <c r="G16" s="38" t="s">
        <v>26</v>
      </c>
      <c r="H16" s="12" t="s">
        <v>27</v>
      </c>
      <c r="I16" s="11" t="s">
        <v>28</v>
      </c>
      <c r="J16" s="11" t="s">
        <v>29</v>
      </c>
      <c r="K16" s="12" t="s">
        <v>30</v>
      </c>
      <c r="L16" s="12" t="s">
        <v>31</v>
      </c>
      <c r="M16" s="11" t="s">
        <v>28</v>
      </c>
      <c r="N16" s="11" t="s">
        <v>32</v>
      </c>
      <c r="O16" s="13" t="s">
        <v>33</v>
      </c>
      <c r="P16" s="2"/>
      <c r="Q16" s="14" t="s">
        <v>34</v>
      </c>
      <c r="R16" s="15" t="s">
        <v>35</v>
      </c>
      <c r="S16" s="31" t="s">
        <v>36</v>
      </c>
      <c r="T16" s="16" t="s">
        <v>37</v>
      </c>
      <c r="U16" s="16" t="s">
        <v>38</v>
      </c>
      <c r="V16" s="16" t="s">
        <v>39</v>
      </c>
      <c r="W16" s="16" t="s">
        <v>40</v>
      </c>
      <c r="X16" s="16" t="s">
        <v>41</v>
      </c>
      <c r="Y16" s="16" t="s">
        <v>42</v>
      </c>
      <c r="Z16" s="17" t="s">
        <v>43</v>
      </c>
      <c r="AA16" s="17" t="s">
        <v>44</v>
      </c>
      <c r="AB16" s="17" t="s">
        <v>28</v>
      </c>
      <c r="AC16" s="17" t="s">
        <v>45</v>
      </c>
      <c r="AD16" s="17" t="s">
        <v>28</v>
      </c>
      <c r="AE16" s="17" t="s">
        <v>32</v>
      </c>
      <c r="AF16" s="17" t="s">
        <v>46</v>
      </c>
      <c r="AG16" s="13" t="s">
        <v>47</v>
      </c>
      <c r="AH16" s="2"/>
      <c r="AI16" s="18" t="s">
        <v>48</v>
      </c>
      <c r="AJ16" s="15" t="s">
        <v>49</v>
      </c>
      <c r="AK16" s="34" t="s">
        <v>50</v>
      </c>
      <c r="AM16" s="37" t="s">
        <v>51</v>
      </c>
      <c r="AN16" s="37" t="s">
        <v>52</v>
      </c>
      <c r="AO16" s="37" t="s">
        <v>53</v>
      </c>
      <c r="AP16" s="37" t="s">
        <v>54</v>
      </c>
      <c r="AQ16" s="37" t="s">
        <v>55</v>
      </c>
      <c r="AR16" s="36"/>
      <c r="AS16" s="37" t="s">
        <v>56</v>
      </c>
      <c r="AT16" s="88" t="s">
        <v>57</v>
      </c>
    </row>
    <row r="17" spans="1:46" ht="346.5" customHeight="1">
      <c r="A17" s="135">
        <v>1</v>
      </c>
      <c r="B17" s="138" t="s">
        <v>58</v>
      </c>
      <c r="C17" s="141" t="s">
        <v>59</v>
      </c>
      <c r="D17" s="141" t="s">
        <v>60</v>
      </c>
      <c r="E17" s="141" t="s">
        <v>61</v>
      </c>
      <c r="F17" s="58"/>
      <c r="G17" s="138">
        <v>29</v>
      </c>
      <c r="H17" s="144" t="str">
        <f>IF(G17&lt;=0,"",IF(G17&lt;=2,"Muy Baja",IF(G17&lt;=24,"Baja",IF(G17&lt;=500,"Media",IF(G17&lt;=5000,"Alta","Muy Alta")))))</f>
        <v>Media</v>
      </c>
      <c r="I17" s="147">
        <f>IF(H17="","",IF(H17="Muy Baja",0.2,IF(H17="Baja",0.4,IF(H17="Media",0.6,IF(H17="Alta",0.8,IF(H17="Muy Alta",1,))))))</f>
        <v>0.6</v>
      </c>
      <c r="J17" s="150" t="s">
        <v>62</v>
      </c>
      <c r="K17" s="153" t="str">
        <f>+J17</f>
        <v>El riesgo afecta la imagen de algún área de la organización.</v>
      </c>
      <c r="L17" s="144" t="str">
        <f>+VLOOKUP(K17,Datos!$O$4:$P$15,2,FALSE)</f>
        <v>Leve</v>
      </c>
      <c r="M17" s="147">
        <f>IF(L17="","",IF(L17="Leve",0.2,IF(L17="Menor",0.4,IF(L17="Moderado",0.6,IF(L17="Mayor",0.8,IF(L17="Catastrófico",1,))))))</f>
        <v>0.2</v>
      </c>
      <c r="N17" s="147" t="str">
        <f>+CONCATENATE(H17, " - ", L17)</f>
        <v>Media - Leve</v>
      </c>
      <c r="O17" s="204" t="str">
        <f>+VLOOKUP(N17,Datos!$J$4:$K$28,2,)</f>
        <v>MODERADO</v>
      </c>
      <c r="P17" s="2"/>
      <c r="Q17" s="64">
        <v>1</v>
      </c>
      <c r="R17" s="65" t="s">
        <v>63</v>
      </c>
      <c r="S17" s="66" t="str">
        <f t="shared" ref="S17:S19" si="0">IF(OR(T17="Preventivo",T17="Detectivo"),"Probabilidad",IF(T17="Correctivo","Impacto",""))</f>
        <v>Probabilidad</v>
      </c>
      <c r="T17" s="67" t="s">
        <v>64</v>
      </c>
      <c r="U17" s="67" t="s">
        <v>65</v>
      </c>
      <c r="V17" s="68" t="str">
        <f t="shared" ref="V17:V19" si="1">IF(AND(T17="Preventivo",U17="Automático"),"50%",IF(AND(T17="Preventivo",U17="Manual"),"40%",IF(AND(T17="Detectivo",U17="Automático"),"40%",IF(AND(T17="Detectivo",U17="Manual"),"30%",IF(AND(T17="Correctivo",U17="Automático"),"35%",IF(AND(T17="Correctivo",U17="Manual"),"25%",""))))))</f>
        <v>40%</v>
      </c>
      <c r="W17" s="69" t="s">
        <v>66</v>
      </c>
      <c r="X17" s="67" t="s">
        <v>67</v>
      </c>
      <c r="Y17" s="69" t="s">
        <v>68</v>
      </c>
      <c r="Z17" s="70">
        <f>IFERROR(IF(S17="Probabilidad",(I17-(+I17*V17)),IF(S17="Impacto",I17,"")),"")</f>
        <v>0.36</v>
      </c>
      <c r="AA17" s="71" t="str">
        <f t="shared" ref="AA17" si="2">IFERROR(IF(Z17="","",IF(Z17&lt;=0.2,"Muy Baja",IF(Z17&lt;=0.4,"Baja",IF(Z17&lt;=0.6,"Media",IF(Z17&lt;=0.8,"Alta","Muy Alta"))))),"")</f>
        <v>Baja</v>
      </c>
      <c r="AB17" s="72">
        <f t="shared" ref="AB17" si="3">+Z17</f>
        <v>0.36</v>
      </c>
      <c r="AC17" s="73" t="str">
        <f t="shared" ref="AC17" si="4">IFERROR(IF(AD17="","",IF(AD17&lt;=0.2,"Leve",IF(AD17&lt;=0.4,"Menor",IF(AD17&lt;=0.6,"Moderado",IF(AD17&lt;=0.8,"Mayor","Catastrófico"))))),"")</f>
        <v>Leve</v>
      </c>
      <c r="AD17" s="70">
        <f>IFERROR(IF(S17="Impacto",(M17-(+M17*V17)),IF(S17="Probabilidad",M17,"")),"")</f>
        <v>0.2</v>
      </c>
      <c r="AE17" s="74" t="str">
        <f>+CONCATENATE(AA17, " - ", AC17)</f>
        <v>Baja - Leve</v>
      </c>
      <c r="AF17" s="75" t="str">
        <f>+VLOOKUP(AE17,Datos!$J$4:$K$28,2,)</f>
        <v>BAJO</v>
      </c>
      <c r="AG17" s="207" t="s">
        <v>69</v>
      </c>
      <c r="AH17" s="2"/>
      <c r="AI17" s="76"/>
      <c r="AJ17" s="77"/>
      <c r="AK17" s="78"/>
      <c r="AM17" s="106">
        <v>45534</v>
      </c>
      <c r="AN17" s="107" t="s">
        <v>70</v>
      </c>
      <c r="AO17" s="112" t="s">
        <v>71</v>
      </c>
      <c r="AP17" s="113" t="s">
        <v>72</v>
      </c>
      <c r="AQ17" s="114" t="s">
        <v>73</v>
      </c>
      <c r="AR17" s="115"/>
      <c r="AS17" s="120" t="s">
        <v>74</v>
      </c>
      <c r="AT17" s="230" t="s">
        <v>75</v>
      </c>
    </row>
    <row r="18" spans="1:46" ht="363" customHeight="1">
      <c r="A18" s="136"/>
      <c r="B18" s="139"/>
      <c r="C18" s="142"/>
      <c r="D18" s="142"/>
      <c r="E18" s="142"/>
      <c r="F18" s="89"/>
      <c r="G18" s="139"/>
      <c r="H18" s="145"/>
      <c r="I18" s="148"/>
      <c r="J18" s="151"/>
      <c r="K18" s="154"/>
      <c r="L18" s="145"/>
      <c r="M18" s="148"/>
      <c r="N18" s="148"/>
      <c r="O18" s="205"/>
      <c r="P18" s="2"/>
      <c r="Q18" s="90">
        <v>2</v>
      </c>
      <c r="R18" s="65" t="s">
        <v>76</v>
      </c>
      <c r="S18" s="66" t="str">
        <f t="shared" si="0"/>
        <v>Probabilidad</v>
      </c>
      <c r="T18" s="91" t="s">
        <v>77</v>
      </c>
      <c r="U18" s="91" t="s">
        <v>65</v>
      </c>
      <c r="V18" s="68" t="str">
        <f t="shared" si="1"/>
        <v>30%</v>
      </c>
      <c r="W18" s="69" t="s">
        <v>66</v>
      </c>
      <c r="X18" s="91" t="s">
        <v>78</v>
      </c>
      <c r="Y18" s="92" t="s">
        <v>79</v>
      </c>
      <c r="Z18" s="99">
        <f>IFERROR(IF(AND(S18="Probabilidad",S18="Probabilidad"),(AB17-(+AB17*V18)),IF(S18="Probabilidad",(I17-(+I17*V18)),IF(S18="Impacto",AB17,""))),"")</f>
        <v>0.252</v>
      </c>
      <c r="AA18" s="94" t="str">
        <f t="shared" ref="AA18:AA19" si="5">IFERROR(IF(Z18="","",IF(Z18&lt;=0.2,"Muy Baja",IF(Z18&lt;=0.4,"Baja",IF(Z18&lt;=0.6,"Media",IF(Z18&lt;=0.8,"Alta","Muy Alta"))))),"")</f>
        <v>Baja</v>
      </c>
      <c r="AB18" s="100">
        <f t="shared" ref="AB18:AB19" si="6">+Z18</f>
        <v>0.252</v>
      </c>
      <c r="AC18" s="95" t="str">
        <f t="shared" ref="AC18:AC19" si="7">IFERROR(IF(AD18="","",IF(AD18&lt;=0.2,"Leve",IF(AD18&lt;=0.4,"Menor",IF(AD18&lt;=0.6,"Moderado",IF(AD18&lt;=0.8,"Mayor","Catastrófico"))))),"")</f>
        <v>Leve</v>
      </c>
      <c r="AD18" s="99">
        <f>IFERROR(IF(AND(S17="Impacto",S17="Impacto"),(AD17-(+AD17*V18)),IF(S18="Impacto",(#REF!-(+#REF!*V18)),IF(S18="Probabilidad",AD17,""))),"")</f>
        <v>0.2</v>
      </c>
      <c r="AE18" s="101" t="str">
        <f t="shared" ref="AE18:AE19" si="8">+CONCATENATE(AA18, " - ", AC18)</f>
        <v>Baja - Leve</v>
      </c>
      <c r="AF18" s="96" t="str">
        <f>+VLOOKUP(AE18,Datos!$J$4:$K$28,2,)</f>
        <v>BAJO</v>
      </c>
      <c r="AG18" s="208"/>
      <c r="AH18" s="2"/>
      <c r="AI18" s="85"/>
      <c r="AJ18" s="86"/>
      <c r="AK18" s="87"/>
      <c r="AM18" s="106">
        <v>45534</v>
      </c>
      <c r="AN18" s="108" t="s">
        <v>80</v>
      </c>
      <c r="AO18" s="112" t="s">
        <v>71</v>
      </c>
      <c r="AP18" s="113" t="s">
        <v>72</v>
      </c>
      <c r="AQ18" s="114" t="s">
        <v>81</v>
      </c>
      <c r="AR18" s="35"/>
      <c r="AS18" s="121" t="s">
        <v>82</v>
      </c>
      <c r="AT18" s="231" t="s">
        <v>83</v>
      </c>
    </row>
    <row r="19" spans="1:46" ht="409.5" customHeight="1">
      <c r="A19" s="137"/>
      <c r="B19" s="140"/>
      <c r="C19" s="143"/>
      <c r="D19" s="143"/>
      <c r="E19" s="142"/>
      <c r="F19" s="89"/>
      <c r="G19" s="140"/>
      <c r="H19" s="146"/>
      <c r="I19" s="149"/>
      <c r="J19" s="152"/>
      <c r="K19" s="155"/>
      <c r="L19" s="146"/>
      <c r="M19" s="149"/>
      <c r="N19" s="149"/>
      <c r="O19" s="206"/>
      <c r="P19" s="2"/>
      <c r="Q19" s="90">
        <v>3</v>
      </c>
      <c r="R19" s="65" t="s">
        <v>84</v>
      </c>
      <c r="S19" s="66" t="str">
        <f t="shared" si="0"/>
        <v>Impacto</v>
      </c>
      <c r="T19" s="91" t="s">
        <v>85</v>
      </c>
      <c r="U19" s="91" t="s">
        <v>65</v>
      </c>
      <c r="V19" s="68" t="str">
        <f t="shared" si="1"/>
        <v>25%</v>
      </c>
      <c r="W19" s="92" t="s">
        <v>86</v>
      </c>
      <c r="X19" s="92" t="s">
        <v>87</v>
      </c>
      <c r="Y19" s="91" t="s">
        <v>88</v>
      </c>
      <c r="Z19" s="102">
        <f>IFERROR(IF(AND(S19="Probabilidad",S19="Probabilidad"),(AB18-(+AB18*V19)),IF(S19="Probabilidad",(I16-(+I16*V19)),IF(S19="Impacto",AB18,""))),"")</f>
        <v>0.252</v>
      </c>
      <c r="AA19" s="97" t="str">
        <f t="shared" si="5"/>
        <v>Baja</v>
      </c>
      <c r="AB19" s="102">
        <f t="shared" si="6"/>
        <v>0.252</v>
      </c>
      <c r="AC19" s="98" t="str">
        <f t="shared" si="7"/>
        <v>Leve</v>
      </c>
      <c r="AD19" s="102">
        <f>IFERROR(IF(AND(S19="Impacto",S19="Impacto"),(AD18-(+AD18*V19)),IF(S19="Impacto",(M17-(+M17*V19)),IF(S19="Probabilidad",AD18,""))),"")</f>
        <v>0.15000000000000002</v>
      </c>
      <c r="AE19" s="103" t="str">
        <f t="shared" si="8"/>
        <v>Baja - Leve</v>
      </c>
      <c r="AF19" s="93" t="str">
        <f>+VLOOKUP(AE19,Datos!$J$4:$K$28,2,)</f>
        <v>BAJO</v>
      </c>
      <c r="AG19" s="209"/>
      <c r="AH19" s="2"/>
      <c r="AI19" s="85"/>
      <c r="AJ19" s="86"/>
      <c r="AK19" s="87"/>
      <c r="AM19" s="106">
        <v>45534</v>
      </c>
      <c r="AN19" s="108" t="s">
        <v>89</v>
      </c>
      <c r="AO19" s="112" t="s">
        <v>71</v>
      </c>
      <c r="AP19" s="113" t="s">
        <v>72</v>
      </c>
      <c r="AQ19" s="114" t="s">
        <v>81</v>
      </c>
      <c r="AR19" s="35"/>
      <c r="AS19" s="122" t="s">
        <v>90</v>
      </c>
      <c r="AT19" s="232" t="s">
        <v>91</v>
      </c>
    </row>
    <row r="20" spans="1:46" ht="409.5" customHeight="1">
      <c r="A20" s="218">
        <v>2</v>
      </c>
      <c r="B20" s="220" t="s">
        <v>92</v>
      </c>
      <c r="C20" s="222" t="s">
        <v>93</v>
      </c>
      <c r="D20" s="224" t="s">
        <v>94</v>
      </c>
      <c r="E20" s="226" t="s">
        <v>95</v>
      </c>
      <c r="F20" s="228"/>
      <c r="G20" s="220">
        <v>365</v>
      </c>
      <c r="H20" s="199" t="str">
        <f>IF(G20&lt;=0,"",IF(G20&lt;=2,"Muy Baja",IF(G20&lt;=24,"Baja",IF(G20&lt;=500,"Media",IF(G20&lt;=5000,"Alta","Muy Alta")))))</f>
        <v>Media</v>
      </c>
      <c r="I20" s="201">
        <f>IF(H20="","",IF(H20="Muy Baja",0.2,IF(H20="Baja",0.4,IF(H20="Media",0.6,IF(H20="Alta",0.8,IF(H20="Muy Alta",1,))))))</f>
        <v>0.6</v>
      </c>
      <c r="J20" s="150" t="s">
        <v>96</v>
      </c>
      <c r="K20" s="153" t="str">
        <f>+J20</f>
        <v>Afectación Menor a 700 SMLMV</v>
      </c>
      <c r="L20" s="199" t="str">
        <f>+VLOOKUP(K20,Datos!$O$4:$P$15,2,FALSE)</f>
        <v>Leve</v>
      </c>
      <c r="M20" s="201">
        <f>IF(L20="","",IF(L20="Leve",0.2,IF(L20="Menor",0.4,IF(L20="Moderado",0.6,IF(L20="Mayor",0.8,IF(L20="Catastrófico",1,))))))</f>
        <v>0.2</v>
      </c>
      <c r="N20" s="147" t="str">
        <f>+CONCATENATE(H20, " - ", L20)</f>
        <v>Media - Leve</v>
      </c>
      <c r="O20" s="204" t="str">
        <f>+VLOOKUP(N20,Datos!$J$4:$K$28,2,)</f>
        <v>MODERADO</v>
      </c>
      <c r="P20" s="2"/>
      <c r="Q20" s="7">
        <v>1</v>
      </c>
      <c r="R20" s="30" t="s">
        <v>97</v>
      </c>
      <c r="S20" s="39" t="str">
        <f t="shared" ref="S20:S22" si="9">IF(OR(T20="Preventivo",T20="Detectivo"),"Probabilidad",IF(T20="Correctivo","Impacto",""))</f>
        <v>Probabilidad</v>
      </c>
      <c r="T20" s="32" t="s">
        <v>77</v>
      </c>
      <c r="U20" s="32" t="s">
        <v>65</v>
      </c>
      <c r="V20" s="41" t="str">
        <f t="shared" ref="V20:V22" si="10">IF(AND(T20="Preventivo",U20="Automático"),"50%",IF(AND(T20="Preventivo",U20="Manual"),"40%",IF(AND(T20="Detectivo",U20="Automático"),"40%",IF(AND(T20="Detectivo",U20="Manual"),"30%",IF(AND(T20="Correctivo",U20="Automático"),"35%",IF(AND(T20="Correctivo",U20="Manual"),"25%",""))))))</f>
        <v>30%</v>
      </c>
      <c r="W20" s="105" t="s">
        <v>98</v>
      </c>
      <c r="X20" s="33" t="s">
        <v>99</v>
      </c>
      <c r="Y20" s="33" t="s">
        <v>100</v>
      </c>
      <c r="Z20" s="43">
        <f>IFERROR(IF(S20="Probabilidad",(I20-(+I20*V20)),IF(S20="Impacto",I20,"")),"")</f>
        <v>0.42</v>
      </c>
      <c r="AA20" s="44" t="str">
        <f t="shared" ref="AA20:AA22" si="11">IFERROR(IF(Z20="","",IF(Z20&lt;=0.2,"Muy Baja",IF(Z20&lt;=0.4,"Baja",IF(Z20&lt;=0.6,"Media",IF(Z20&lt;=0.8,"Alta","Muy Alta"))))),"")</f>
        <v>Media</v>
      </c>
      <c r="AB20" s="45">
        <f t="shared" ref="AB20:AB22" si="12">+Z20</f>
        <v>0.42</v>
      </c>
      <c r="AC20" s="46" t="str">
        <f t="shared" ref="AC20:AC22" si="13">IFERROR(IF(AD20="","",IF(AD20&lt;=0.2,"Leve",IF(AD20&lt;=0.4,"Menor",IF(AD20&lt;=0.6,"Moderado",IF(AD20&lt;=0.8,"Mayor","Catastrófico"))))),"")</f>
        <v>Leve</v>
      </c>
      <c r="AD20" s="43">
        <f>IFERROR(IF(S20="Impacto",(M20-(+M20*V20)),IF(S20="Probabilidad",M20,"")),"")</f>
        <v>0.2</v>
      </c>
      <c r="AE20" s="47" t="str">
        <f>+CONCATENATE(AA20, " - ", AC20)</f>
        <v>Media - Leve</v>
      </c>
      <c r="AF20" s="53" t="str">
        <f>+VLOOKUP(AE20,Datos!$J$4:$K$28,2,)</f>
        <v>MODERADO</v>
      </c>
      <c r="AG20" s="210" t="s">
        <v>69</v>
      </c>
      <c r="AH20" s="109"/>
      <c r="AI20" s="212" t="s">
        <v>101</v>
      </c>
      <c r="AJ20" s="214" t="s">
        <v>102</v>
      </c>
      <c r="AK20" s="216" t="s">
        <v>103</v>
      </c>
      <c r="AM20" s="125">
        <v>45534</v>
      </c>
      <c r="AN20" s="111" t="s">
        <v>104</v>
      </c>
      <c r="AO20" s="117" t="s">
        <v>105</v>
      </c>
      <c r="AP20" s="118" t="s">
        <v>72</v>
      </c>
      <c r="AQ20" s="119" t="s">
        <v>106</v>
      </c>
      <c r="AR20" s="35"/>
      <c r="AS20" s="122" t="s">
        <v>107</v>
      </c>
      <c r="AT20" s="230" t="s">
        <v>108</v>
      </c>
    </row>
    <row r="21" spans="1:46" ht="270.75" customHeight="1">
      <c r="A21" s="219"/>
      <c r="B21" s="221"/>
      <c r="C21" s="223"/>
      <c r="D21" s="225"/>
      <c r="E21" s="227"/>
      <c r="F21" s="229"/>
      <c r="G21" s="221"/>
      <c r="H21" s="200"/>
      <c r="I21" s="202"/>
      <c r="J21" s="152"/>
      <c r="K21" s="155"/>
      <c r="L21" s="200"/>
      <c r="M21" s="202"/>
      <c r="N21" s="149"/>
      <c r="O21" s="206"/>
      <c r="P21" s="2"/>
      <c r="Q21" s="8">
        <v>2</v>
      </c>
      <c r="R21" s="81" t="s">
        <v>109</v>
      </c>
      <c r="S21" s="40" t="str">
        <f t="shared" si="9"/>
        <v>Probabilidad</v>
      </c>
      <c r="T21" s="19" t="s">
        <v>64</v>
      </c>
      <c r="U21" s="19" t="s">
        <v>65</v>
      </c>
      <c r="V21" s="42" t="str">
        <f t="shared" si="10"/>
        <v>40%</v>
      </c>
      <c r="W21" s="20" t="s">
        <v>110</v>
      </c>
      <c r="X21" s="20" t="s">
        <v>111</v>
      </c>
      <c r="Y21" s="20" t="s">
        <v>112</v>
      </c>
      <c r="Z21" s="48">
        <f>IFERROR(IF(AND(S20="Probabilidad",S21="Probabilidad"),(AB20-(+AB20*V21)),IF(S21="Probabilidad",(I20-(+I20*V21)),IF(S21="Impacto",AB20,""))),"")</f>
        <v>0.252</v>
      </c>
      <c r="AA21" s="49" t="str">
        <f t="shared" si="11"/>
        <v>Baja</v>
      </c>
      <c r="AB21" s="50">
        <f t="shared" si="12"/>
        <v>0.252</v>
      </c>
      <c r="AC21" s="51" t="str">
        <f t="shared" si="13"/>
        <v>Leve</v>
      </c>
      <c r="AD21" s="48">
        <f>IFERROR(IF(AND(S20="Impacto",S20="Impacto"),(AD20-(+AD20*V21)),IF(S21="Impacto",(M20-(+M20*V21)),IF(S21="Probabilidad",AD20,""))),"")</f>
        <v>0.2</v>
      </c>
      <c r="AE21" s="52" t="str">
        <f t="shared" ref="AE21" si="14">+CONCATENATE(AA21, " - ", AC21)</f>
        <v>Baja - Leve</v>
      </c>
      <c r="AF21" s="54" t="str">
        <f>+VLOOKUP(AE21,Datos!$J$4:$K$28,2,)</f>
        <v>BAJO</v>
      </c>
      <c r="AG21" s="211"/>
      <c r="AH21" s="109"/>
      <c r="AI21" s="213"/>
      <c r="AJ21" s="215"/>
      <c r="AK21" s="217"/>
      <c r="AM21" s="126"/>
      <c r="AN21" s="110" t="s">
        <v>113</v>
      </c>
      <c r="AO21" s="112" t="s">
        <v>114</v>
      </c>
      <c r="AP21" s="113" t="s">
        <v>72</v>
      </c>
      <c r="AQ21" s="114" t="s">
        <v>115</v>
      </c>
      <c r="AR21" s="35"/>
      <c r="AS21" s="124" t="s">
        <v>116</v>
      </c>
      <c r="AT21" s="231" t="s">
        <v>117</v>
      </c>
    </row>
    <row r="22" spans="1:46" ht="315.75" customHeight="1">
      <c r="A22" s="55">
        <v>3</v>
      </c>
      <c r="B22" s="56" t="s">
        <v>92</v>
      </c>
      <c r="C22" s="57" t="s">
        <v>118</v>
      </c>
      <c r="D22" s="57" t="s">
        <v>119</v>
      </c>
      <c r="E22" s="104" t="s">
        <v>120</v>
      </c>
      <c r="F22" s="58"/>
      <c r="G22" s="80">
        <v>106</v>
      </c>
      <c r="H22" s="59" t="str">
        <f>IF(G22&lt;=0,"",IF(G22&lt;=2,"Muy Baja",IF(G22&lt;=24,"Baja",IF(G22&lt;=500,"Media",IF(G22&lt;=5000,"Alta","Muy Alta")))))</f>
        <v>Media</v>
      </c>
      <c r="I22" s="60">
        <f>IF(H22="","",IF(H22="Muy Baja",0.2,IF(H22="Baja",0.4,IF(H22="Media",0.6,IF(H22="Alta",0.8,IF(H22="Muy Alta",1,))))))</f>
        <v>0.6</v>
      </c>
      <c r="J22" s="61" t="s">
        <v>96</v>
      </c>
      <c r="K22" s="62" t="str">
        <f>+J22</f>
        <v>Afectación Menor a 700 SMLMV</v>
      </c>
      <c r="L22" s="59" t="str">
        <f>+VLOOKUP(K22,Datos!$O$4:$P$15,2,FALSE)</f>
        <v>Leve</v>
      </c>
      <c r="M22" s="60">
        <f>IF(L22="","",IF(L22="Leve",0.2,IF(L22="Menor",0.4,IF(L22="Moderado",0.6,IF(L22="Mayor",0.8,IF(L22="Catastrófico",1,))))))</f>
        <v>0.2</v>
      </c>
      <c r="N22" s="60" t="str">
        <f>+CONCATENATE(H22, " - ", L22)</f>
        <v>Media - Leve</v>
      </c>
      <c r="O22" s="63" t="str">
        <f>+VLOOKUP(N22,Datos!$J$4:$K$28,2,)</f>
        <v>MODERADO</v>
      </c>
      <c r="P22" s="2"/>
      <c r="Q22" s="64">
        <v>1</v>
      </c>
      <c r="R22" s="65" t="s">
        <v>121</v>
      </c>
      <c r="S22" s="66" t="str">
        <f t="shared" si="9"/>
        <v>Probabilidad</v>
      </c>
      <c r="T22" s="67" t="s">
        <v>64</v>
      </c>
      <c r="U22" s="67" t="s">
        <v>65</v>
      </c>
      <c r="V22" s="68" t="str">
        <f t="shared" si="10"/>
        <v>40%</v>
      </c>
      <c r="W22" s="69" t="s">
        <v>122</v>
      </c>
      <c r="X22" s="69" t="s">
        <v>123</v>
      </c>
      <c r="Y22" s="69" t="s">
        <v>124</v>
      </c>
      <c r="Z22" s="70">
        <f>IFERROR(IF(S22="Probabilidad",(I22-(+I22*V22)),IF(S22="Impacto",I22,"")),"")</f>
        <v>0.36</v>
      </c>
      <c r="AA22" s="71" t="str">
        <f t="shared" si="11"/>
        <v>Baja</v>
      </c>
      <c r="AB22" s="72">
        <f t="shared" si="12"/>
        <v>0.36</v>
      </c>
      <c r="AC22" s="73" t="str">
        <f t="shared" si="13"/>
        <v>Leve</v>
      </c>
      <c r="AD22" s="70">
        <f>IFERROR(IF(S22="Impacto",(M22-(+M22*V22)),IF(S22="Probabilidad",M22,"")),"")</f>
        <v>0.2</v>
      </c>
      <c r="AE22" s="74" t="str">
        <f>+CONCATENATE(AA22, " - ", AC22)</f>
        <v>Baja - Leve</v>
      </c>
      <c r="AF22" s="75" t="str">
        <f>+VLOOKUP(AE22,Datos!$J$4:$K$28,2,)</f>
        <v>BAJO</v>
      </c>
      <c r="AG22" s="79" t="s">
        <v>69</v>
      </c>
      <c r="AH22" s="2"/>
      <c r="AI22" s="76"/>
      <c r="AJ22" s="77"/>
      <c r="AK22" s="78"/>
      <c r="AM22" s="125">
        <v>45534</v>
      </c>
      <c r="AN22" s="116" t="s">
        <v>125</v>
      </c>
      <c r="AO22" s="112" t="s">
        <v>71</v>
      </c>
      <c r="AP22" s="113" t="s">
        <v>72</v>
      </c>
      <c r="AQ22" s="114" t="s">
        <v>115</v>
      </c>
      <c r="AR22" s="82"/>
      <c r="AS22" s="123" t="s">
        <v>126</v>
      </c>
      <c r="AT22" s="231" t="s">
        <v>127</v>
      </c>
    </row>
    <row r="23" spans="1:46">
      <c r="P23" s="2"/>
      <c r="AM23" s="126"/>
    </row>
    <row r="24" spans="1:46">
      <c r="P24" s="2"/>
    </row>
  </sheetData>
  <mergeCells count="60">
    <mergeCell ref="F20:F21"/>
    <mergeCell ref="G20:G21"/>
    <mergeCell ref="H20:H21"/>
    <mergeCell ref="I20:I21"/>
    <mergeCell ref="J20:J21"/>
    <mergeCell ref="A20:A21"/>
    <mergeCell ref="B20:B21"/>
    <mergeCell ref="C20:C21"/>
    <mergeCell ref="D20:D21"/>
    <mergeCell ref="E20:E21"/>
    <mergeCell ref="AG17:AG19"/>
    <mergeCell ref="AM20:AM21"/>
    <mergeCell ref="AG20:AG21"/>
    <mergeCell ref="AI20:AI21"/>
    <mergeCell ref="AJ20:AJ21"/>
    <mergeCell ref="AK20:AK21"/>
    <mergeCell ref="K20:K21"/>
    <mergeCell ref="L20:L21"/>
    <mergeCell ref="M20:M21"/>
    <mergeCell ref="N20:N21"/>
    <mergeCell ref="T15:Y15"/>
    <mergeCell ref="O17:O19"/>
    <mergeCell ref="O20:O21"/>
    <mergeCell ref="A12:C12"/>
    <mergeCell ref="D12:M12"/>
    <mergeCell ref="A14:O15"/>
    <mergeCell ref="C5:AP8"/>
    <mergeCell ref="Q14:AG14"/>
    <mergeCell ref="Z15:AG15"/>
    <mergeCell ref="A1:B8"/>
    <mergeCell ref="A10:C10"/>
    <mergeCell ref="D10:M10"/>
    <mergeCell ref="A11:C11"/>
    <mergeCell ref="D11:M11"/>
    <mergeCell ref="C1:AP4"/>
    <mergeCell ref="AI14:AK15"/>
    <mergeCell ref="AM14:AQ15"/>
    <mergeCell ref="AQ7:AR8"/>
    <mergeCell ref="AS1:AT2"/>
    <mergeCell ref="AQ3:AR4"/>
    <mergeCell ref="AS3:AT4"/>
    <mergeCell ref="AQ5:AR6"/>
    <mergeCell ref="AS5:AT6"/>
    <mergeCell ref="AQ1:AR2"/>
    <mergeCell ref="AM22:AM23"/>
    <mergeCell ref="AS7:AT8"/>
    <mergeCell ref="AS14:AT15"/>
    <mergeCell ref="A17:A19"/>
    <mergeCell ref="B17:B19"/>
    <mergeCell ref="C17:C19"/>
    <mergeCell ref="D17:D19"/>
    <mergeCell ref="E17:E19"/>
    <mergeCell ref="G17:G19"/>
    <mergeCell ref="H17:H19"/>
    <mergeCell ref="I17:I19"/>
    <mergeCell ref="J17:J19"/>
    <mergeCell ref="K17:K19"/>
    <mergeCell ref="L17:L19"/>
    <mergeCell ref="M17:M19"/>
    <mergeCell ref="N17:N19"/>
  </mergeCells>
  <conditionalFormatting sqref="H17">
    <cfRule type="cellIs" dxfId="42" priority="308" operator="equal">
      <formula>"Muy Baja"</formula>
    </cfRule>
    <cfRule type="cellIs" dxfId="41" priority="307" operator="equal">
      <formula>"Media"</formula>
    </cfRule>
    <cfRule type="cellIs" dxfId="40" priority="305" operator="equal">
      <formula>"Muy Alta"</formula>
    </cfRule>
    <cfRule type="cellIs" dxfId="39" priority="306" operator="equal">
      <formula>"Alta"</formula>
    </cfRule>
    <cfRule type="cellIs" dxfId="38" priority="309" operator="equal">
      <formula>"Baja"</formula>
    </cfRule>
  </conditionalFormatting>
  <conditionalFormatting sqref="H20:H22">
    <cfRule type="cellIs" dxfId="37" priority="16" operator="equal">
      <formula>"Muy Alta"</formula>
    </cfRule>
    <cfRule type="cellIs" dxfId="36" priority="17" operator="equal">
      <formula>"Alta"</formula>
    </cfRule>
    <cfRule type="cellIs" dxfId="35" priority="18" operator="equal">
      <formula>"Media"</formula>
    </cfRule>
    <cfRule type="cellIs" dxfId="34" priority="19" operator="equal">
      <formula>"Muy Baja"</formula>
    </cfRule>
    <cfRule type="cellIs" dxfId="33" priority="20" operator="equal">
      <formula>"Baja"</formula>
    </cfRule>
  </conditionalFormatting>
  <conditionalFormatting sqref="L17">
    <cfRule type="cellIs" dxfId="32" priority="304" operator="equal">
      <formula>"Menor"</formula>
    </cfRule>
    <cfRule type="cellIs" dxfId="31" priority="303" operator="equal">
      <formula>"Moderado"</formula>
    </cfRule>
    <cfRule type="cellIs" dxfId="30" priority="302" operator="equal">
      <formula>"Mayor"</formula>
    </cfRule>
    <cfRule type="cellIs" dxfId="29" priority="301" operator="equal">
      <formula>"Catastrófico"</formula>
    </cfRule>
    <cfRule type="cellIs" dxfId="28" priority="300" operator="equal">
      <formula>"Leve"</formula>
    </cfRule>
  </conditionalFormatting>
  <conditionalFormatting sqref="L20:L22">
    <cfRule type="cellIs" dxfId="27" priority="15" operator="equal">
      <formula>"Menor"</formula>
    </cfRule>
    <cfRule type="cellIs" dxfId="26" priority="11" operator="equal">
      <formula>"Leve"</formula>
    </cfRule>
    <cfRule type="cellIs" dxfId="25" priority="12" operator="equal">
      <formula>"Catastrófico"</formula>
    </cfRule>
    <cfRule type="cellIs" dxfId="24" priority="13" operator="equal">
      <formula>"Mayor"</formula>
    </cfRule>
    <cfRule type="cellIs" dxfId="23" priority="14" operator="equal">
      <formula>"Moderado"</formula>
    </cfRule>
  </conditionalFormatting>
  <conditionalFormatting sqref="O17">
    <cfRule type="cellIs" dxfId="22" priority="356" operator="equal">
      <formula>"MODERADO"</formula>
    </cfRule>
    <cfRule type="cellIs" dxfId="21" priority="352" operator="equal">
      <formula>"EXTREMO"</formula>
    </cfRule>
    <cfRule type="cellIs" dxfId="20" priority="353" operator="equal">
      <formula>"ALTO"</formula>
    </cfRule>
    <cfRule type="cellIs" dxfId="19" priority="355" operator="equal">
      <formula>"BAJO"</formula>
    </cfRule>
  </conditionalFormatting>
  <conditionalFormatting sqref="AA17:AA19">
    <cfRule type="cellIs" dxfId="18" priority="34" stopIfTrue="1" operator="equal">
      <formula>"Muy Baja"</formula>
    </cfRule>
  </conditionalFormatting>
  <conditionalFormatting sqref="AA17:AA21">
    <cfRule type="cellIs" dxfId="17" priority="37" operator="equal">
      <formula>"Muy Alta"</formula>
    </cfRule>
    <cfRule type="cellIs" dxfId="16" priority="36" operator="equal">
      <formula>"Media"</formula>
    </cfRule>
    <cfRule type="cellIs" dxfId="15" priority="35" operator="equal">
      <formula>"Baja"</formula>
    </cfRule>
    <cfRule type="cellIs" dxfId="14" priority="38" operator="equal">
      <formula>"Alta"</formula>
    </cfRule>
  </conditionalFormatting>
  <conditionalFormatting sqref="AA20:AA22">
    <cfRule type="cellIs" dxfId="13" priority="10" operator="equal">
      <formula>"B+$Z$17Muy Baja"</formula>
    </cfRule>
  </conditionalFormatting>
  <conditionalFormatting sqref="AA22">
    <cfRule type="cellIs" dxfId="12" priority="6" operator="equal">
      <formula>"Baja"</formula>
    </cfRule>
    <cfRule type="cellIs" dxfId="11" priority="7" operator="equal">
      <formula>"Media"</formula>
    </cfRule>
    <cfRule type="cellIs" dxfId="10" priority="9" operator="equal">
      <formula>"Alta"</formula>
    </cfRule>
    <cfRule type="cellIs" dxfId="9" priority="8" operator="equal">
      <formula>"Muy Alta"</formula>
    </cfRule>
  </conditionalFormatting>
  <conditionalFormatting sqref="AC17:AC22">
    <cfRule type="cellIs" dxfId="8" priority="1" operator="equal">
      <formula>"Catastrófico"</formula>
    </cfRule>
    <cfRule type="cellIs" dxfId="7" priority="5" operator="equal">
      <formula>"Leve"</formula>
    </cfRule>
    <cfRule type="cellIs" dxfId="6" priority="4" operator="equal">
      <formula>"Menor"</formula>
    </cfRule>
    <cfRule type="cellIs" dxfId="5" priority="3" operator="equal">
      <formula>"Moderado"</formula>
    </cfRule>
    <cfRule type="cellIs" dxfId="4" priority="2" operator="equal">
      <formula>"Mayor"</formula>
    </cfRule>
  </conditionalFormatting>
  <conditionalFormatting sqref="AF17:AF22 O20:O22">
    <cfRule type="cellIs" dxfId="3" priority="24" operator="equal">
      <formula>"MODERADO"</formula>
    </cfRule>
    <cfRule type="cellIs" dxfId="2" priority="22" operator="equal">
      <formula>"ALTO"</formula>
    </cfRule>
    <cfRule type="cellIs" dxfId="1" priority="21" operator="equal">
      <formula>"EXTREMO"</formula>
    </cfRule>
    <cfRule type="cellIs" dxfId="0" priority="23" operator="equal">
      <formula>"BAJO"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Datos!$A$4:$A$6</xm:f>
          </x14:formula1>
          <xm:sqref>B20:B22 B17:B18</xm:sqref>
        </x14:dataValidation>
        <x14:dataValidation type="list" allowBlank="1" showInputMessage="1" showErrorMessage="1" xr:uid="{00000000-0002-0000-0000-000001000000}">
          <x14:formula1>
            <xm:f>Datos!$O$3:$O$15</xm:f>
          </x14:formula1>
          <xm:sqref>J20:J22 J17</xm:sqref>
        </x14:dataValidation>
        <x14:dataValidation type="list" allowBlank="1" showInputMessage="1" showErrorMessage="1" xr:uid="{00000000-0002-0000-0000-000002000000}">
          <x14:formula1>
            <xm:f>Datos!$P$19:$P$22</xm:f>
          </x14:formula1>
          <xm:sqref>T17:T22</xm:sqref>
        </x14:dataValidation>
        <x14:dataValidation type="list" allowBlank="1" showInputMessage="1" showErrorMessage="1" xr:uid="{00000000-0002-0000-0000-000003000000}">
          <x14:formula1>
            <xm:f>Datos!$P$25:$P$26</xm:f>
          </x14:formula1>
          <xm:sqref>U17:U22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28"/>
  <sheetViews>
    <sheetView zoomScale="120" zoomScaleNormal="120" workbookViewId="0">
      <selection activeCell="J9" sqref="J9:K9"/>
    </sheetView>
  </sheetViews>
  <sheetFormatPr defaultColWidth="11.42578125" defaultRowHeight="15"/>
  <cols>
    <col min="7" max="7" width="14.85546875" customWidth="1"/>
    <col min="10" max="10" width="33" customWidth="1"/>
    <col min="15" max="15" width="81.42578125" customWidth="1"/>
  </cols>
  <sheetData>
    <row r="3" spans="1:17">
      <c r="A3" s="23" t="s">
        <v>128</v>
      </c>
      <c r="D3" t="s">
        <v>129</v>
      </c>
      <c r="G3" t="s">
        <v>130</v>
      </c>
      <c r="J3" t="s">
        <v>131</v>
      </c>
      <c r="O3" t="s">
        <v>132</v>
      </c>
    </row>
    <row r="4" spans="1:17">
      <c r="A4" t="s">
        <v>92</v>
      </c>
      <c r="D4" t="s">
        <v>133</v>
      </c>
      <c r="E4" s="22">
        <v>0.2</v>
      </c>
      <c r="G4" t="s">
        <v>134</v>
      </c>
      <c r="H4" s="22">
        <v>0.2</v>
      </c>
      <c r="J4" t="s">
        <v>135</v>
      </c>
      <c r="K4" t="s">
        <v>136</v>
      </c>
      <c r="O4" t="s">
        <v>96</v>
      </c>
      <c r="P4" s="3" t="s">
        <v>137</v>
      </c>
      <c r="Q4" s="25">
        <v>0.2</v>
      </c>
    </row>
    <row r="5" spans="1:17">
      <c r="A5" t="s">
        <v>58</v>
      </c>
      <c r="D5" t="s">
        <v>138</v>
      </c>
      <c r="E5" s="22">
        <v>0.4</v>
      </c>
      <c r="G5" t="s">
        <v>139</v>
      </c>
      <c r="H5" s="22">
        <v>0.4</v>
      </c>
      <c r="J5" t="s">
        <v>140</v>
      </c>
      <c r="K5" t="s">
        <v>136</v>
      </c>
      <c r="O5" s="24" t="s">
        <v>141</v>
      </c>
      <c r="P5" s="3" t="s">
        <v>142</v>
      </c>
      <c r="Q5" s="25">
        <v>0.4</v>
      </c>
    </row>
    <row r="6" spans="1:17">
      <c r="A6" t="s">
        <v>143</v>
      </c>
      <c r="D6" t="s">
        <v>144</v>
      </c>
      <c r="E6" s="22">
        <v>0.6</v>
      </c>
      <c r="G6" t="s">
        <v>145</v>
      </c>
      <c r="H6" s="22">
        <v>0.6</v>
      </c>
      <c r="J6" t="s">
        <v>146</v>
      </c>
      <c r="K6" t="s">
        <v>145</v>
      </c>
      <c r="O6" t="s">
        <v>147</v>
      </c>
      <c r="P6" s="3" t="s">
        <v>148</v>
      </c>
      <c r="Q6" s="25">
        <v>0.6</v>
      </c>
    </row>
    <row r="7" spans="1:17">
      <c r="D7" t="s">
        <v>149</v>
      </c>
      <c r="E7" s="22">
        <v>0.8</v>
      </c>
      <c r="G7" t="s">
        <v>150</v>
      </c>
      <c r="H7" s="22">
        <v>0.8</v>
      </c>
      <c r="J7" t="s">
        <v>151</v>
      </c>
      <c r="K7" t="s">
        <v>152</v>
      </c>
      <c r="O7" t="s">
        <v>153</v>
      </c>
      <c r="P7" s="3" t="s">
        <v>154</v>
      </c>
      <c r="Q7" s="25">
        <v>0.8</v>
      </c>
    </row>
    <row r="8" spans="1:17">
      <c r="D8" t="s">
        <v>155</v>
      </c>
      <c r="E8" s="22">
        <v>1</v>
      </c>
      <c r="G8" t="s">
        <v>156</v>
      </c>
      <c r="H8" s="22">
        <v>1</v>
      </c>
      <c r="J8" t="s">
        <v>157</v>
      </c>
      <c r="K8" t="s">
        <v>158</v>
      </c>
      <c r="O8" t="s">
        <v>159</v>
      </c>
      <c r="P8" s="3" t="s">
        <v>160</v>
      </c>
      <c r="Q8" s="25">
        <v>1</v>
      </c>
    </row>
    <row r="9" spans="1:17">
      <c r="J9" t="s">
        <v>161</v>
      </c>
      <c r="K9" t="s">
        <v>136</v>
      </c>
    </row>
    <row r="10" spans="1:17">
      <c r="J10" t="s">
        <v>162</v>
      </c>
      <c r="K10" t="s">
        <v>145</v>
      </c>
      <c r="O10" t="s">
        <v>163</v>
      </c>
    </row>
    <row r="11" spans="1:17">
      <c r="J11" t="s">
        <v>164</v>
      </c>
      <c r="K11" t="s">
        <v>145</v>
      </c>
      <c r="O11" t="s">
        <v>62</v>
      </c>
      <c r="P11" s="3" t="s">
        <v>137</v>
      </c>
      <c r="Q11" s="25">
        <v>0.2</v>
      </c>
    </row>
    <row r="12" spans="1:17" ht="30.75" customHeight="1">
      <c r="J12" t="s">
        <v>165</v>
      </c>
      <c r="K12" t="s">
        <v>152</v>
      </c>
      <c r="O12" s="24" t="s">
        <v>166</v>
      </c>
      <c r="P12" s="3" t="s">
        <v>142</v>
      </c>
      <c r="Q12" s="25">
        <v>0.4</v>
      </c>
    </row>
    <row r="13" spans="1:17" ht="30">
      <c r="J13" t="s">
        <v>167</v>
      </c>
      <c r="K13" t="s">
        <v>158</v>
      </c>
      <c r="O13" s="24" t="s">
        <v>168</v>
      </c>
      <c r="P13" s="3" t="s">
        <v>148</v>
      </c>
      <c r="Q13" s="25">
        <v>0.6</v>
      </c>
    </row>
    <row r="14" spans="1:17" ht="30">
      <c r="J14" t="s">
        <v>169</v>
      </c>
      <c r="K14" t="s">
        <v>145</v>
      </c>
      <c r="O14" s="24" t="s">
        <v>170</v>
      </c>
      <c r="P14" s="3" t="s">
        <v>154</v>
      </c>
      <c r="Q14" s="25">
        <v>0.8</v>
      </c>
    </row>
    <row r="15" spans="1:17" ht="30">
      <c r="J15" t="s">
        <v>171</v>
      </c>
      <c r="K15" t="s">
        <v>145</v>
      </c>
      <c r="O15" s="24" t="s">
        <v>172</v>
      </c>
      <c r="P15" s="3" t="s">
        <v>160</v>
      </c>
      <c r="Q15" s="25">
        <v>1</v>
      </c>
    </row>
    <row r="16" spans="1:17">
      <c r="J16" t="s">
        <v>173</v>
      </c>
      <c r="K16" t="s">
        <v>145</v>
      </c>
    </row>
    <row r="17" spans="10:16">
      <c r="J17" t="s">
        <v>174</v>
      </c>
      <c r="K17" t="s">
        <v>152</v>
      </c>
    </row>
    <row r="18" spans="10:16">
      <c r="J18" t="s">
        <v>175</v>
      </c>
      <c r="K18" t="s">
        <v>158</v>
      </c>
    </row>
    <row r="19" spans="10:16">
      <c r="J19" t="s">
        <v>176</v>
      </c>
      <c r="K19" t="s">
        <v>145</v>
      </c>
      <c r="P19" t="s">
        <v>177</v>
      </c>
    </row>
    <row r="20" spans="10:16">
      <c r="J20" t="s">
        <v>178</v>
      </c>
      <c r="K20" t="s">
        <v>145</v>
      </c>
      <c r="P20" t="s">
        <v>64</v>
      </c>
    </row>
    <row r="21" spans="10:16">
      <c r="J21" t="s">
        <v>179</v>
      </c>
      <c r="K21" t="s">
        <v>152</v>
      </c>
      <c r="P21" t="s">
        <v>77</v>
      </c>
    </row>
    <row r="22" spans="10:16">
      <c r="J22" t="s">
        <v>180</v>
      </c>
      <c r="K22" t="s">
        <v>152</v>
      </c>
      <c r="P22" t="s">
        <v>85</v>
      </c>
    </row>
    <row r="23" spans="10:16">
      <c r="J23" t="s">
        <v>181</v>
      </c>
      <c r="K23" t="s">
        <v>158</v>
      </c>
    </row>
    <row r="24" spans="10:16">
      <c r="J24" t="s">
        <v>182</v>
      </c>
      <c r="K24" t="s">
        <v>152</v>
      </c>
      <c r="P24" t="s">
        <v>183</v>
      </c>
    </row>
    <row r="25" spans="10:16">
      <c r="J25" t="s">
        <v>184</v>
      </c>
      <c r="K25" t="s">
        <v>152</v>
      </c>
      <c r="P25" t="s">
        <v>185</v>
      </c>
    </row>
    <row r="26" spans="10:16">
      <c r="J26" t="s">
        <v>186</v>
      </c>
      <c r="K26" t="s">
        <v>152</v>
      </c>
      <c r="P26" t="s">
        <v>65</v>
      </c>
    </row>
    <row r="27" spans="10:16">
      <c r="J27" t="s">
        <v>187</v>
      </c>
      <c r="K27" t="s">
        <v>152</v>
      </c>
    </row>
    <row r="28" spans="10:16">
      <c r="J28" t="s">
        <v>188</v>
      </c>
      <c r="K28"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I23" sqref="I23"/>
    </sheetView>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8415ba3-4c0e-4d95-9566-b4e76717e711">
      <UserInfo>
        <DisplayName/>
        <AccountId xsi:nil="true"/>
        <AccountType/>
      </UserInfo>
    </SharedWithUsers>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Props1.xml><?xml version="1.0" encoding="utf-8"?>
<ds:datastoreItem xmlns:ds="http://schemas.openxmlformats.org/officeDocument/2006/customXml" ds:itemID="{0C3D7FED-B157-4763-82A3-950FB21E7600}"/>
</file>

<file path=customXml/itemProps2.xml><?xml version="1.0" encoding="utf-8"?>
<ds:datastoreItem xmlns:ds="http://schemas.openxmlformats.org/officeDocument/2006/customXml" ds:itemID="{6B2474DA-5831-4941-88BA-209A4C6416EB}"/>
</file>

<file path=customXml/itemProps3.xml><?xml version="1.0" encoding="utf-8"?>
<ds:datastoreItem xmlns:ds="http://schemas.openxmlformats.org/officeDocument/2006/customXml" ds:itemID="{466C92C4-B30C-4B7F-A2D2-76927345DB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Control Interno</cp:lastModifiedBy>
  <cp:revision/>
  <dcterms:created xsi:type="dcterms:W3CDTF">2021-05-10T15:52:34Z</dcterms:created>
  <dcterms:modified xsi:type="dcterms:W3CDTF">2024-09-20T14:11:34Z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Order">
    <vt:r8>2492700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